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115" windowHeight="7995" activeTab="3"/>
  </bookViews>
  <sheets>
    <sheet name="DATA SAMPEL" sheetId="1" r:id="rId1"/>
    <sheet name="ANOVA BERAT KERING BIJI" sheetId="9" r:id="rId2"/>
    <sheet name="DATA SAS" sheetId="10" r:id="rId3"/>
    <sheet name="tabel hasil berat kering biji" sheetId="11" r:id="rId4"/>
  </sheets>
  <definedNames/>
  <calcPr calcId="145621"/>
</workbook>
</file>

<file path=xl/sharedStrings.xml><?xml version="1.0" encoding="utf-8"?>
<sst xmlns="http://schemas.openxmlformats.org/spreadsheetml/2006/main" count="186" uniqueCount="85">
  <si>
    <t>PENGAMATAN :</t>
  </si>
  <si>
    <t>SAMPEL</t>
  </si>
  <si>
    <t>ULANGAN</t>
  </si>
  <si>
    <t>I</t>
  </si>
  <si>
    <t>RATA-RATA</t>
  </si>
  <si>
    <t>PERLAKUAN</t>
  </si>
  <si>
    <t>S0K0</t>
  </si>
  <si>
    <t>S0K1</t>
  </si>
  <si>
    <t>S1K0</t>
  </si>
  <si>
    <t>S1K1</t>
  </si>
  <si>
    <t>S1K2</t>
  </si>
  <si>
    <t>S2K0</t>
  </si>
  <si>
    <t>S2K1</t>
  </si>
  <si>
    <t>S2K2</t>
  </si>
  <si>
    <t>II</t>
  </si>
  <si>
    <t>III</t>
  </si>
  <si>
    <t>TANGGAL :</t>
  </si>
  <si>
    <t>WAKTU :</t>
  </si>
  <si>
    <t>S0K2</t>
  </si>
  <si>
    <t xml:space="preserve"> </t>
  </si>
  <si>
    <t xml:space="preserve">JUMLAH </t>
  </si>
  <si>
    <t>RERATA</t>
  </si>
  <si>
    <t>JUMLAH</t>
  </si>
  <si>
    <t>JUMLAH ULANGAN</t>
  </si>
  <si>
    <t>JUMLAH PERLAKUAN</t>
  </si>
  <si>
    <t>FAKTOR KOREKSI (FK)</t>
  </si>
  <si>
    <t>DERAJAT BEBAS PERLAKUAN</t>
  </si>
  <si>
    <t>DERAJAT BEBAS GALAT</t>
  </si>
  <si>
    <t>DERAJAT BEBAS TOTAL</t>
  </si>
  <si>
    <t>JLH KUADRAT TOTAL (JKT)</t>
  </si>
  <si>
    <t>JLH KUADRAT PERLAKUAN (JKP)</t>
  </si>
  <si>
    <t>JUMLAH KUADRAT GALAT (JKG)</t>
  </si>
  <si>
    <t>KUDRAT TENGAH PERLAKUAN (KTP)</t>
  </si>
  <si>
    <t>KUDRAT TENGAH GALAT (KTG)</t>
  </si>
  <si>
    <t xml:space="preserve">F HITUNG </t>
  </si>
  <si>
    <t>KK</t>
  </si>
  <si>
    <t>TABEL SIDIK RAGAM/ANOVA</t>
  </si>
  <si>
    <t>SK</t>
  </si>
  <si>
    <t>DB</t>
  </si>
  <si>
    <t>JK</t>
  </si>
  <si>
    <t>KT</t>
  </si>
  <si>
    <t>F hitung</t>
  </si>
  <si>
    <t>GALAT</t>
  </si>
  <si>
    <t>TOTAL</t>
  </si>
  <si>
    <t>F tabel</t>
  </si>
  <si>
    <t>SETELAH PANEN</t>
  </si>
  <si>
    <t>(gram)</t>
  </si>
  <si>
    <t>BERAT KERING BIJI</t>
  </si>
  <si>
    <t>**</t>
  </si>
  <si>
    <t>SANGAT BERPENGARUH NYATA</t>
  </si>
  <si>
    <t>S0</t>
  </si>
  <si>
    <t>K0</t>
  </si>
  <si>
    <t>K1</t>
  </si>
  <si>
    <t>K2</t>
  </si>
  <si>
    <t>S1</t>
  </si>
  <si>
    <t>S2</t>
  </si>
  <si>
    <t>Sumber Keragaman</t>
  </si>
  <si>
    <t xml:space="preserve"> F hitung</t>
  </si>
  <si>
    <t xml:space="preserve">F tabel </t>
  </si>
  <si>
    <t>Arang Sekam</t>
  </si>
  <si>
    <t>Tepung Kerang</t>
  </si>
  <si>
    <t>Arang Sekam*Tepung Kerang</t>
  </si>
  <si>
    <t>Galat</t>
  </si>
  <si>
    <t>Total</t>
  </si>
  <si>
    <t>Perlakuan</t>
  </si>
  <si>
    <t>KK = 17,228 %</t>
  </si>
  <si>
    <t>12,03 **</t>
  </si>
  <si>
    <t>49,9 **</t>
  </si>
  <si>
    <t>0,81 tn</t>
  </si>
  <si>
    <t>Berat Kering Biji (gram)</t>
  </si>
  <si>
    <t>55,207 a</t>
  </si>
  <si>
    <t>45,662 b</t>
  </si>
  <si>
    <t>36,916 c</t>
  </si>
  <si>
    <t>65,329 a</t>
  </si>
  <si>
    <t>44,279 b</t>
  </si>
  <si>
    <t>28,177 c</t>
  </si>
  <si>
    <t>73,987 a</t>
  </si>
  <si>
    <t>69,670 a</t>
  </si>
  <si>
    <t>52,833 b</t>
  </si>
  <si>
    <t>52,330 b</t>
  </si>
  <si>
    <t>40,807 bc</t>
  </si>
  <si>
    <t>39,197 bc</t>
  </si>
  <si>
    <t>38,800 bc</t>
  </si>
  <si>
    <t>26,510 cd</t>
  </si>
  <si>
    <t>19,220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</si>
</sst>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0_);_(* \(#,##0.000\);_(* &quot;-&quot;_);_(@_)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9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64" fontId="4" fillId="0" borderId="0" xfId="19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/>
    </xf>
    <xf numFmtId="165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5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9">
      <selection activeCell="F33" activeCellId="2" sqref="F13 F23 F33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5" ht="15">
      <c r="A1" t="s">
        <v>0</v>
      </c>
      <c r="B1" t="s">
        <v>47</v>
      </c>
      <c r="C1" s="2" t="s">
        <v>46</v>
      </c>
      <c r="E1" s="2" t="s">
        <v>16</v>
      </c>
    </row>
    <row r="2" spans="1:2" ht="15">
      <c r="A2" t="s">
        <v>17</v>
      </c>
      <c r="B2" t="s">
        <v>45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5">
        <v>1</v>
      </c>
      <c r="D4" s="5">
        <v>2</v>
      </c>
      <c r="E4" s="5">
        <v>3</v>
      </c>
      <c r="F4" s="41"/>
    </row>
    <row r="5" spans="1:6" ht="16.5" customHeight="1">
      <c r="A5" s="42" t="s">
        <v>3</v>
      </c>
      <c r="B5" s="6" t="s">
        <v>6</v>
      </c>
      <c r="C5" s="5">
        <v>12.56</v>
      </c>
      <c r="D5" s="5">
        <v>11.49</v>
      </c>
      <c r="E5" s="5">
        <v>19.26</v>
      </c>
      <c r="F5" s="7">
        <f>AVERAGE(C5:E5)</f>
        <v>14.436666666666667</v>
      </c>
    </row>
    <row r="6" spans="1:6" ht="15" customHeight="1">
      <c r="A6" s="43"/>
      <c r="B6" s="6" t="s">
        <v>7</v>
      </c>
      <c r="C6" s="5">
        <v>31.14</v>
      </c>
      <c r="D6" s="5">
        <v>24.92</v>
      </c>
      <c r="E6" s="5">
        <v>20.35</v>
      </c>
      <c r="F6" s="7">
        <f aca="true" t="shared" si="0" ref="F6:F33">AVERAGE(C6:E6)</f>
        <v>25.47</v>
      </c>
    </row>
    <row r="7" spans="1:6" ht="15" customHeight="1">
      <c r="A7" s="43"/>
      <c r="B7" s="6" t="s">
        <v>18</v>
      </c>
      <c r="C7" s="5">
        <v>83.37</v>
      </c>
      <c r="D7" s="5">
        <v>57.05</v>
      </c>
      <c r="E7" s="5">
        <v>39.84</v>
      </c>
      <c r="F7" s="7">
        <f t="shared" si="0"/>
        <v>60.08666666666667</v>
      </c>
    </row>
    <row r="8" spans="1:9" ht="15" customHeight="1">
      <c r="A8" s="43"/>
      <c r="B8" s="6" t="s">
        <v>8</v>
      </c>
      <c r="C8" s="5">
        <v>15.84</v>
      </c>
      <c r="D8" s="5">
        <v>19.75</v>
      </c>
      <c r="E8" s="5">
        <v>25.14</v>
      </c>
      <c r="F8" s="7">
        <f t="shared" si="0"/>
        <v>20.243333333333336</v>
      </c>
      <c r="I8" t="s">
        <v>19</v>
      </c>
    </row>
    <row r="9" spans="1:6" ht="15" customHeight="1">
      <c r="A9" s="43"/>
      <c r="B9" s="6" t="s">
        <v>9</v>
      </c>
      <c r="C9" s="5">
        <v>32.86</v>
      </c>
      <c r="D9" s="5">
        <v>31.72</v>
      </c>
      <c r="E9" s="5">
        <v>26.18</v>
      </c>
      <c r="F9" s="7">
        <f t="shared" si="0"/>
        <v>30.25333333333333</v>
      </c>
    </row>
    <row r="10" spans="1:6" ht="15" customHeight="1">
      <c r="A10" s="43"/>
      <c r="B10" s="6" t="s">
        <v>10</v>
      </c>
      <c r="C10" s="5">
        <v>99.39</v>
      </c>
      <c r="D10" s="5">
        <v>72.99</v>
      </c>
      <c r="E10" s="5">
        <v>56.44</v>
      </c>
      <c r="F10" s="7">
        <f t="shared" si="0"/>
        <v>76.27333333333333</v>
      </c>
    </row>
    <row r="11" spans="1:6" ht="15" customHeight="1">
      <c r="A11" s="43"/>
      <c r="B11" s="6" t="s">
        <v>11</v>
      </c>
      <c r="C11" s="5">
        <v>41.65</v>
      </c>
      <c r="D11" s="5">
        <v>23.53</v>
      </c>
      <c r="E11" s="5">
        <v>23.72</v>
      </c>
      <c r="F11" s="7">
        <f t="shared" si="0"/>
        <v>29.633333333333336</v>
      </c>
    </row>
    <row r="12" spans="1:6" ht="15" customHeight="1">
      <c r="A12" s="43"/>
      <c r="B12" s="6" t="s">
        <v>12</v>
      </c>
      <c r="C12" s="5">
        <v>41.89</v>
      </c>
      <c r="D12" s="5">
        <v>56.65</v>
      </c>
      <c r="E12" s="5">
        <v>61.2</v>
      </c>
      <c r="F12" s="7">
        <f t="shared" si="0"/>
        <v>53.24666666666667</v>
      </c>
    </row>
    <row r="13" spans="1:6" ht="15" customHeight="1">
      <c r="A13" s="44"/>
      <c r="B13" s="6" t="s">
        <v>13</v>
      </c>
      <c r="C13" s="5">
        <v>82.25</v>
      </c>
      <c r="D13" s="5">
        <v>73.7</v>
      </c>
      <c r="E13" s="12">
        <v>55.76</v>
      </c>
      <c r="F13" s="7">
        <f t="shared" si="0"/>
        <v>70.57</v>
      </c>
    </row>
    <row r="14" spans="1:6" ht="15">
      <c r="A14" s="4"/>
      <c r="B14" s="4"/>
      <c r="C14" s="5"/>
      <c r="D14" s="5"/>
      <c r="E14" s="5"/>
      <c r="F14" s="7"/>
    </row>
    <row r="15" spans="1:6" ht="15.75">
      <c r="A15" s="38" t="s">
        <v>14</v>
      </c>
      <c r="B15" s="6" t="s">
        <v>6</v>
      </c>
      <c r="C15" s="5">
        <v>15</v>
      </c>
      <c r="D15" s="5">
        <v>22</v>
      </c>
      <c r="E15" s="5">
        <v>11</v>
      </c>
      <c r="F15" s="7">
        <f t="shared" si="0"/>
        <v>16</v>
      </c>
    </row>
    <row r="16" spans="1:6" ht="15.75">
      <c r="A16" s="38"/>
      <c r="B16" s="6" t="s">
        <v>7</v>
      </c>
      <c r="C16" s="5">
        <v>75.65</v>
      </c>
      <c r="D16" s="5">
        <v>22.38</v>
      </c>
      <c r="E16" s="5">
        <v>60.79</v>
      </c>
      <c r="F16" s="7">
        <f t="shared" si="0"/>
        <v>52.94</v>
      </c>
    </row>
    <row r="17" spans="1:6" ht="15.75">
      <c r="A17" s="38"/>
      <c r="B17" s="6" t="s">
        <v>18</v>
      </c>
      <c r="C17" s="5">
        <v>83.47</v>
      </c>
      <c r="D17" s="5">
        <v>32.72</v>
      </c>
      <c r="E17" s="5">
        <v>26.68</v>
      </c>
      <c r="F17" s="7">
        <f t="shared" si="0"/>
        <v>47.623333333333335</v>
      </c>
    </row>
    <row r="18" spans="1:6" ht="15.75">
      <c r="A18" s="38"/>
      <c r="B18" s="6" t="s">
        <v>8</v>
      </c>
      <c r="C18" s="5">
        <v>28.44</v>
      </c>
      <c r="D18" s="5">
        <v>31.31</v>
      </c>
      <c r="E18" s="5">
        <v>23.72</v>
      </c>
      <c r="F18" s="7">
        <f t="shared" si="0"/>
        <v>27.823333333333334</v>
      </c>
    </row>
    <row r="19" spans="1:6" ht="15.75">
      <c r="A19" s="38"/>
      <c r="B19" s="6" t="s">
        <v>9</v>
      </c>
      <c r="C19" s="5">
        <v>40.89</v>
      </c>
      <c r="D19" s="5">
        <v>72.27</v>
      </c>
      <c r="E19" s="5">
        <v>35.37</v>
      </c>
      <c r="F19" s="7">
        <f t="shared" si="0"/>
        <v>49.51</v>
      </c>
    </row>
    <row r="20" spans="1:6" ht="15.75">
      <c r="A20" s="38"/>
      <c r="B20" s="6" t="s">
        <v>10</v>
      </c>
      <c r="C20" s="5">
        <v>59.68</v>
      </c>
      <c r="D20" s="5">
        <v>88.39</v>
      </c>
      <c r="E20" s="5">
        <v>56.72</v>
      </c>
      <c r="F20" s="7">
        <f t="shared" si="0"/>
        <v>68.26333333333334</v>
      </c>
    </row>
    <row r="21" spans="1:6" ht="15.75">
      <c r="A21" s="38"/>
      <c r="B21" s="6" t="s">
        <v>11</v>
      </c>
      <c r="C21" s="5">
        <v>46.18</v>
      </c>
      <c r="D21" s="5">
        <v>36.88</v>
      </c>
      <c r="E21" s="5">
        <v>31.7</v>
      </c>
      <c r="F21" s="7">
        <f t="shared" si="0"/>
        <v>38.25333333333334</v>
      </c>
    </row>
    <row r="22" spans="1:6" ht="15.75">
      <c r="A22" s="38"/>
      <c r="B22" s="6" t="s">
        <v>12</v>
      </c>
      <c r="C22" s="5">
        <v>63.38</v>
      </c>
      <c r="D22" s="5">
        <v>39.92</v>
      </c>
      <c r="E22" s="5">
        <v>48.55</v>
      </c>
      <c r="F22" s="7">
        <f t="shared" si="0"/>
        <v>50.616666666666674</v>
      </c>
    </row>
    <row r="23" spans="1:6" ht="15.75">
      <c r="A23" s="38"/>
      <c r="B23" s="6" t="s">
        <v>13</v>
      </c>
      <c r="C23" s="12">
        <v>70.52</v>
      </c>
      <c r="D23" s="5">
        <v>65.01</v>
      </c>
      <c r="E23" s="5">
        <v>80.46</v>
      </c>
      <c r="F23" s="7">
        <f t="shared" si="0"/>
        <v>71.99666666666667</v>
      </c>
    </row>
    <row r="24" spans="1:6" ht="15">
      <c r="A24" s="4"/>
      <c r="B24" s="4"/>
      <c r="C24" s="5"/>
      <c r="D24" s="5"/>
      <c r="E24" s="5"/>
      <c r="F24" s="7"/>
    </row>
    <row r="25" spans="1:6" ht="15.75">
      <c r="A25" s="38" t="s">
        <v>15</v>
      </c>
      <c r="B25" s="6" t="s">
        <v>6</v>
      </c>
      <c r="C25" s="12">
        <v>39.86</v>
      </c>
      <c r="D25" s="5">
        <v>15.04</v>
      </c>
      <c r="E25" s="5">
        <v>26.75</v>
      </c>
      <c r="F25" s="7">
        <f t="shared" si="0"/>
        <v>27.21666666666667</v>
      </c>
    </row>
    <row r="26" spans="1:6" ht="15.75">
      <c r="A26" s="38"/>
      <c r="B26" s="6" t="s">
        <v>7</v>
      </c>
      <c r="C26" s="5">
        <v>36.11</v>
      </c>
      <c r="D26" s="5">
        <v>55.53</v>
      </c>
      <c r="E26" s="5">
        <v>25.9</v>
      </c>
      <c r="F26" s="7">
        <f t="shared" si="0"/>
        <v>39.18</v>
      </c>
    </row>
    <row r="27" spans="1:6" ht="15.75">
      <c r="A27" s="38"/>
      <c r="B27" s="6" t="s">
        <v>18</v>
      </c>
      <c r="C27" s="5">
        <v>76.98</v>
      </c>
      <c r="D27" s="5">
        <v>34.27</v>
      </c>
      <c r="E27" s="5">
        <v>36.58</v>
      </c>
      <c r="F27" s="7">
        <f t="shared" si="0"/>
        <v>49.276666666666664</v>
      </c>
    </row>
    <row r="28" spans="1:6" ht="15.75">
      <c r="A28" s="38"/>
      <c r="B28" s="6" t="s">
        <v>8</v>
      </c>
      <c r="C28" s="5">
        <v>29.05</v>
      </c>
      <c r="D28" s="12">
        <v>22.5</v>
      </c>
      <c r="E28" s="5">
        <v>42.87</v>
      </c>
      <c r="F28" s="7">
        <f t="shared" si="0"/>
        <v>31.47333333333333</v>
      </c>
    </row>
    <row r="29" spans="1:6" ht="15.75">
      <c r="A29" s="38"/>
      <c r="B29" s="6" t="s">
        <v>9</v>
      </c>
      <c r="C29" s="5">
        <v>43.15</v>
      </c>
      <c r="D29" s="5">
        <v>22.54</v>
      </c>
      <c r="E29" s="5">
        <v>62.3</v>
      </c>
      <c r="F29" s="7">
        <f t="shared" si="0"/>
        <v>42.663333333333334</v>
      </c>
    </row>
    <row r="30" spans="1:6" ht="15.75">
      <c r="A30" s="38"/>
      <c r="B30" s="6" t="s">
        <v>10</v>
      </c>
      <c r="C30" s="5">
        <v>54.15</v>
      </c>
      <c r="D30" s="5">
        <v>67.77</v>
      </c>
      <c r="E30" s="5">
        <v>71.53</v>
      </c>
      <c r="F30" s="7">
        <f t="shared" si="0"/>
        <v>64.48333333333333</v>
      </c>
    </row>
    <row r="31" spans="1:6" ht="15.75">
      <c r="A31" s="38"/>
      <c r="B31" s="6" t="s">
        <v>11</v>
      </c>
      <c r="C31" s="5">
        <v>30.42</v>
      </c>
      <c r="D31" s="5">
        <v>54.03</v>
      </c>
      <c r="E31" s="5">
        <v>61.12</v>
      </c>
      <c r="F31" s="7">
        <f t="shared" si="0"/>
        <v>48.52333333333333</v>
      </c>
    </row>
    <row r="32" spans="1:6" ht="15.75">
      <c r="A32" s="38"/>
      <c r="B32" s="6" t="s">
        <v>12</v>
      </c>
      <c r="C32" s="5">
        <v>63.57</v>
      </c>
      <c r="D32" s="5">
        <v>37.77</v>
      </c>
      <c r="E32" s="5">
        <v>62.55</v>
      </c>
      <c r="F32" s="7">
        <f t="shared" si="0"/>
        <v>54.629999999999995</v>
      </c>
    </row>
    <row r="33" spans="1:6" ht="15.75">
      <c r="A33" s="38"/>
      <c r="B33" s="6" t="s">
        <v>13</v>
      </c>
      <c r="C33" s="5">
        <v>83.52</v>
      </c>
      <c r="D33" s="5">
        <v>62.3</v>
      </c>
      <c r="E33" s="12">
        <v>92.35</v>
      </c>
      <c r="F33" s="7">
        <f t="shared" si="0"/>
        <v>79.39</v>
      </c>
    </row>
  </sheetData>
  <mergeCells count="7">
    <mergeCell ref="A15:A23"/>
    <mergeCell ref="A25:A33"/>
    <mergeCell ref="A3:A4"/>
    <mergeCell ref="C3:E3"/>
    <mergeCell ref="F3:F4"/>
    <mergeCell ref="B3:B4"/>
    <mergeCell ref="A5:A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9"/>
  <sheetViews>
    <sheetView workbookViewId="0" topLeftCell="A3">
      <selection activeCell="F23" sqref="F23"/>
    </sheetView>
  </sheetViews>
  <sheetFormatPr defaultColWidth="9.140625" defaultRowHeight="15"/>
  <cols>
    <col min="2" max="2" width="13.140625" style="0" customWidth="1"/>
    <col min="4" max="5" width="11.140625" style="0" customWidth="1"/>
    <col min="6" max="6" width="10.8515625" style="0" customWidth="1"/>
  </cols>
  <sheetData>
    <row r="4" spans="2:7" ht="15">
      <c r="B4" s="41" t="s">
        <v>5</v>
      </c>
      <c r="C4" s="40" t="s">
        <v>2</v>
      </c>
      <c r="D4" s="40"/>
      <c r="E4" s="40"/>
      <c r="F4" s="41" t="s">
        <v>20</v>
      </c>
      <c r="G4" s="41" t="s">
        <v>21</v>
      </c>
    </row>
    <row r="5" spans="2:7" ht="15">
      <c r="B5" s="41"/>
      <c r="C5" s="3" t="s">
        <v>3</v>
      </c>
      <c r="D5" s="3" t="s">
        <v>14</v>
      </c>
      <c r="E5" s="3" t="s">
        <v>15</v>
      </c>
      <c r="F5" s="41"/>
      <c r="G5" s="41"/>
    </row>
    <row r="6" spans="2:7" ht="15.75">
      <c r="B6" s="6" t="s">
        <v>6</v>
      </c>
      <c r="C6" s="7">
        <v>14.436666666666667</v>
      </c>
      <c r="D6" s="7">
        <v>16</v>
      </c>
      <c r="E6" s="7">
        <v>27.21666666666667</v>
      </c>
      <c r="F6" s="7">
        <f>SUM(C6:E6)</f>
        <v>57.653333333333336</v>
      </c>
      <c r="G6" s="14">
        <f>AVERAGE(C6:E6)</f>
        <v>19.21777777777778</v>
      </c>
    </row>
    <row r="7" spans="2:7" ht="15.75">
      <c r="B7" s="6" t="s">
        <v>7</v>
      </c>
      <c r="C7" s="7">
        <v>25.47</v>
      </c>
      <c r="D7" s="7">
        <v>52.94</v>
      </c>
      <c r="E7" s="7">
        <v>39.18</v>
      </c>
      <c r="F7" s="7">
        <f aca="true" t="shared" si="0" ref="F7:F14">SUM(C7:E7)</f>
        <v>117.59</v>
      </c>
      <c r="G7" s="7">
        <f aca="true" t="shared" si="1" ref="G7:G14">AVERAGE(C7:E7)</f>
        <v>39.196666666666665</v>
      </c>
    </row>
    <row r="8" spans="2:7" ht="15.75">
      <c r="B8" s="6" t="s">
        <v>18</v>
      </c>
      <c r="C8" s="7">
        <v>60.08666666666667</v>
      </c>
      <c r="D8" s="7">
        <v>47.623333333333335</v>
      </c>
      <c r="E8" s="7">
        <v>49.276666666666664</v>
      </c>
      <c r="F8" s="7">
        <f t="shared" si="0"/>
        <v>156.98666666666668</v>
      </c>
      <c r="G8" s="7">
        <f t="shared" si="1"/>
        <v>52.32888888888889</v>
      </c>
    </row>
    <row r="9" spans="2:7" ht="15.75">
      <c r="B9" s="6" t="s">
        <v>8</v>
      </c>
      <c r="C9" s="7">
        <v>20.243333333333336</v>
      </c>
      <c r="D9" s="7">
        <v>27.823333333333334</v>
      </c>
      <c r="E9" s="7">
        <v>31.47333333333333</v>
      </c>
      <c r="F9" s="7">
        <f t="shared" si="0"/>
        <v>79.53999999999999</v>
      </c>
      <c r="G9" s="7">
        <f t="shared" si="1"/>
        <v>26.513333333333332</v>
      </c>
    </row>
    <row r="10" spans="2:7" ht="15.75">
      <c r="B10" s="6" t="s">
        <v>9</v>
      </c>
      <c r="C10" s="7">
        <v>30.25333333333333</v>
      </c>
      <c r="D10" s="7">
        <v>49.51</v>
      </c>
      <c r="E10" s="7">
        <v>42.663333333333334</v>
      </c>
      <c r="F10" s="7">
        <f t="shared" si="0"/>
        <v>122.42666666666665</v>
      </c>
      <c r="G10" s="7">
        <f t="shared" si="1"/>
        <v>40.80888888888888</v>
      </c>
    </row>
    <row r="11" spans="2:7" ht="15.75">
      <c r="B11" s="6" t="s">
        <v>10</v>
      </c>
      <c r="C11" s="7">
        <v>76.27333333333333</v>
      </c>
      <c r="D11" s="7">
        <v>68.26333333333334</v>
      </c>
      <c r="E11" s="7">
        <v>64.48333333333333</v>
      </c>
      <c r="F11" s="7">
        <f t="shared" si="0"/>
        <v>209.01999999999998</v>
      </c>
      <c r="G11" s="13">
        <f t="shared" si="1"/>
        <v>69.67333333333333</v>
      </c>
    </row>
    <row r="12" spans="2:7" ht="15.75">
      <c r="B12" s="6" t="s">
        <v>11</v>
      </c>
      <c r="C12" s="7">
        <v>29.633333333333336</v>
      </c>
      <c r="D12" s="7">
        <v>38.25333333333334</v>
      </c>
      <c r="E12" s="7">
        <v>48.52333333333333</v>
      </c>
      <c r="F12" s="7">
        <f t="shared" si="0"/>
        <v>116.41</v>
      </c>
      <c r="G12" s="13">
        <f t="shared" si="1"/>
        <v>38.803333333333335</v>
      </c>
    </row>
    <row r="13" spans="2:7" ht="15.75">
      <c r="B13" s="6" t="s">
        <v>12</v>
      </c>
      <c r="C13" s="7">
        <v>53.24666666666667</v>
      </c>
      <c r="D13" s="7">
        <v>50.616666666666674</v>
      </c>
      <c r="E13" s="7">
        <v>54.629999999999995</v>
      </c>
      <c r="F13" s="7">
        <f t="shared" si="0"/>
        <v>158.49333333333334</v>
      </c>
      <c r="G13" s="13">
        <f t="shared" si="1"/>
        <v>52.83111111111111</v>
      </c>
    </row>
    <row r="14" spans="2:7" ht="15.75">
      <c r="B14" s="6" t="s">
        <v>13</v>
      </c>
      <c r="C14" s="7">
        <v>70.57</v>
      </c>
      <c r="D14" s="7">
        <v>71.99666666666667</v>
      </c>
      <c r="E14" s="7">
        <v>79.39</v>
      </c>
      <c r="F14" s="7">
        <f t="shared" si="0"/>
        <v>221.95666666666665</v>
      </c>
      <c r="G14" s="11">
        <f t="shared" si="1"/>
        <v>73.98555555555555</v>
      </c>
    </row>
    <row r="15" spans="2:7" ht="15">
      <c r="B15" s="40" t="s">
        <v>22</v>
      </c>
      <c r="C15" s="40"/>
      <c r="D15" s="40"/>
      <c r="E15" s="40"/>
      <c r="F15" s="7">
        <f>SUM(F6:F14)</f>
        <v>1240.0766666666666</v>
      </c>
      <c r="G15" s="7">
        <f>SUM(G6:G14)</f>
        <v>413.3588888888889</v>
      </c>
    </row>
    <row r="17" spans="3:6" ht="15">
      <c r="C17" s="45" t="s">
        <v>23</v>
      </c>
      <c r="D17" s="45"/>
      <c r="E17" s="45"/>
      <c r="F17">
        <f>COUNTA(C5:E5)</f>
        <v>3</v>
      </c>
    </row>
    <row r="18" spans="3:6" ht="15">
      <c r="C18" s="45" t="s">
        <v>24</v>
      </c>
      <c r="D18" s="45"/>
      <c r="E18" s="45"/>
      <c r="F18">
        <f>COUNTA(B6:B14)</f>
        <v>9</v>
      </c>
    </row>
    <row r="19" spans="3:6" ht="15">
      <c r="C19" s="45" t="s">
        <v>25</v>
      </c>
      <c r="D19" s="45"/>
      <c r="E19" s="45"/>
      <c r="F19">
        <f>(F15^2)/(F18*3)</f>
        <v>56955.19034115226</v>
      </c>
    </row>
    <row r="20" spans="3:6" ht="15">
      <c r="C20" s="45" t="s">
        <v>26</v>
      </c>
      <c r="D20" s="45"/>
      <c r="E20" s="45"/>
      <c r="F20">
        <f>F18-1</f>
        <v>8</v>
      </c>
    </row>
    <row r="21" spans="3:6" ht="15">
      <c r="C21" s="45" t="s">
        <v>27</v>
      </c>
      <c r="D21" s="45"/>
      <c r="E21" s="45"/>
      <c r="F21">
        <f>F18*(F17-1)</f>
        <v>18</v>
      </c>
    </row>
    <row r="22" spans="3:6" ht="15">
      <c r="C22" t="s">
        <v>28</v>
      </c>
      <c r="F22">
        <f>(F18*F17)-1</f>
        <v>26</v>
      </c>
    </row>
    <row r="23" spans="3:6" ht="15">
      <c r="C23" s="45" t="s">
        <v>29</v>
      </c>
      <c r="D23" s="45"/>
      <c r="E23" s="45"/>
      <c r="F23" s="8">
        <f>SUMSQ(C6:E14)-F19</f>
        <v>9083.834069958852</v>
      </c>
    </row>
    <row r="24" spans="3:11" ht="15">
      <c r="C24" t="s">
        <v>30</v>
      </c>
      <c r="F24">
        <f>SUMSQ(F6:F14)/F17-F19</f>
        <v>7957.00161069959</v>
      </c>
      <c r="J24" t="s">
        <v>35</v>
      </c>
      <c r="K24">
        <f>SQRT(F27/G15)*100</f>
        <v>38.91614216135416</v>
      </c>
    </row>
    <row r="25" spans="3:6" ht="15">
      <c r="C25" s="45" t="s">
        <v>31</v>
      </c>
      <c r="D25" s="45"/>
      <c r="E25" s="45"/>
      <c r="F25" s="8">
        <f>F23-F24</f>
        <v>1126.8324592592617</v>
      </c>
    </row>
    <row r="26" spans="3:6" ht="15">
      <c r="C26" s="45" t="s">
        <v>32</v>
      </c>
      <c r="D26" s="45"/>
      <c r="E26" s="45"/>
      <c r="F26">
        <f>F24/(F18-1)</f>
        <v>994.6252013374487</v>
      </c>
    </row>
    <row r="27" spans="3:6" ht="15">
      <c r="C27" s="45" t="s">
        <v>33</v>
      </c>
      <c r="D27" s="45"/>
      <c r="E27" s="45"/>
      <c r="F27">
        <f>F25/F21</f>
        <v>62.6018032921812</v>
      </c>
    </row>
    <row r="28" spans="3:6" ht="15">
      <c r="C28" t="s">
        <v>34</v>
      </c>
      <c r="F28">
        <f>F26/F27</f>
        <v>15.888123808434681</v>
      </c>
    </row>
    <row r="30" ht="15">
      <c r="B30" t="s">
        <v>36</v>
      </c>
    </row>
    <row r="32" spans="2:9" ht="15">
      <c r="B32" s="46" t="s">
        <v>37</v>
      </c>
      <c r="C32" s="46" t="s">
        <v>38</v>
      </c>
      <c r="D32" s="46" t="s">
        <v>39</v>
      </c>
      <c r="E32" s="46" t="s">
        <v>40</v>
      </c>
      <c r="F32" s="46" t="s">
        <v>41</v>
      </c>
      <c r="G32" s="40" t="s">
        <v>44</v>
      </c>
      <c r="H32" s="40"/>
      <c r="I32" s="10"/>
    </row>
    <row r="33" spans="2:9" ht="15">
      <c r="B33" s="47"/>
      <c r="C33" s="47"/>
      <c r="D33" s="47"/>
      <c r="E33" s="47"/>
      <c r="F33" s="47"/>
      <c r="G33" s="3">
        <v>0.05</v>
      </c>
      <c r="H33" s="3">
        <v>0.01</v>
      </c>
      <c r="I33" s="10"/>
    </row>
    <row r="34" spans="2:8" ht="15">
      <c r="B34" s="4" t="s">
        <v>5</v>
      </c>
      <c r="C34" s="4">
        <v>8</v>
      </c>
      <c r="D34" s="4">
        <f>F24</f>
        <v>7957.00161069959</v>
      </c>
      <c r="E34" s="4">
        <f>F26</f>
        <v>994.6252013374487</v>
      </c>
      <c r="F34" s="4">
        <f>F28</f>
        <v>15.888123808434681</v>
      </c>
      <c r="G34" s="3">
        <f>FINV(G33,C34,C35)</f>
        <v>2.5101578953835757</v>
      </c>
      <c r="H34" s="3">
        <f>FINV(H33,C34,C35)</f>
        <v>3.7054218811720387</v>
      </c>
    </row>
    <row r="35" spans="2:8" ht="15">
      <c r="B35" s="4" t="s">
        <v>42</v>
      </c>
      <c r="C35" s="4">
        <v>18</v>
      </c>
      <c r="D35" s="9">
        <f>F25</f>
        <v>1126.8324592592617</v>
      </c>
      <c r="E35" s="4">
        <f>F27</f>
        <v>62.6018032921812</v>
      </c>
      <c r="F35" s="4"/>
      <c r="G35" s="3" t="str">
        <f>IF(F34&lt;G34,"tn",IF(F34&lt;H34,"*",IF(F34&gt;H34,"**")))</f>
        <v>**</v>
      </c>
      <c r="H35" s="3"/>
    </row>
    <row r="36" spans="2:8" ht="15">
      <c r="B36" s="4" t="s">
        <v>43</v>
      </c>
      <c r="C36" s="4">
        <v>26</v>
      </c>
      <c r="D36" s="9">
        <f>F23</f>
        <v>9083.834069958852</v>
      </c>
      <c r="E36" s="4"/>
      <c r="F36" s="4"/>
      <c r="G36" s="3"/>
      <c r="H36" s="3"/>
    </row>
    <row r="39" spans="6:7" ht="15">
      <c r="F39" t="s">
        <v>48</v>
      </c>
      <c r="G39" t="s">
        <v>49</v>
      </c>
    </row>
  </sheetData>
  <mergeCells count="20">
    <mergeCell ref="F32:F33"/>
    <mergeCell ref="G32:H32"/>
    <mergeCell ref="C26:E26"/>
    <mergeCell ref="C27:E27"/>
    <mergeCell ref="B32:B33"/>
    <mergeCell ref="C32:C33"/>
    <mergeCell ref="D32:D33"/>
    <mergeCell ref="E32:E33"/>
    <mergeCell ref="C25:E25"/>
    <mergeCell ref="B4:B5"/>
    <mergeCell ref="C4:E4"/>
    <mergeCell ref="F4:F5"/>
    <mergeCell ref="G4:G5"/>
    <mergeCell ref="B15:E15"/>
    <mergeCell ref="C17:E17"/>
    <mergeCell ref="C18:E18"/>
    <mergeCell ref="C19:E19"/>
    <mergeCell ref="C20:E20"/>
    <mergeCell ref="C21:E21"/>
    <mergeCell ref="C23:E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9">
      <selection activeCell="M15" sqref="M15"/>
    </sheetView>
  </sheetViews>
  <sheetFormatPr defaultColWidth="9.140625" defaultRowHeight="15"/>
  <sheetData>
    <row r="1" spans="1:4" ht="15">
      <c r="A1" s="15" t="s">
        <v>50</v>
      </c>
      <c r="B1" s="15" t="s">
        <v>51</v>
      </c>
      <c r="C1" s="15">
        <v>1</v>
      </c>
      <c r="D1" s="16">
        <v>14.436666666666667</v>
      </c>
    </row>
    <row r="2" spans="1:4" ht="15">
      <c r="A2" s="15" t="s">
        <v>50</v>
      </c>
      <c r="B2" s="15" t="s">
        <v>51</v>
      </c>
      <c r="C2" s="15">
        <v>2</v>
      </c>
      <c r="D2" s="16">
        <v>16</v>
      </c>
    </row>
    <row r="3" spans="1:4" ht="15">
      <c r="A3" s="15" t="s">
        <v>50</v>
      </c>
      <c r="B3" s="15" t="s">
        <v>51</v>
      </c>
      <c r="C3" s="15">
        <v>3</v>
      </c>
      <c r="D3" s="16">
        <v>27.21666666666667</v>
      </c>
    </row>
    <row r="4" spans="1:4" ht="15">
      <c r="A4" s="15" t="s">
        <v>50</v>
      </c>
      <c r="B4" s="15" t="s">
        <v>52</v>
      </c>
      <c r="C4" s="15">
        <v>1</v>
      </c>
      <c r="D4" s="16">
        <v>25.47</v>
      </c>
    </row>
    <row r="5" spans="1:4" ht="15">
      <c r="A5" s="15" t="s">
        <v>50</v>
      </c>
      <c r="B5" s="15" t="s">
        <v>52</v>
      </c>
      <c r="C5" s="15">
        <v>2</v>
      </c>
      <c r="D5" s="16">
        <v>52.94</v>
      </c>
    </row>
    <row r="6" spans="1:4" ht="15">
      <c r="A6" s="15" t="s">
        <v>50</v>
      </c>
      <c r="B6" s="15" t="s">
        <v>52</v>
      </c>
      <c r="C6" s="15">
        <v>3</v>
      </c>
      <c r="D6" s="16">
        <v>39.18</v>
      </c>
    </row>
    <row r="7" spans="1:4" ht="15">
      <c r="A7" s="15" t="s">
        <v>50</v>
      </c>
      <c r="B7" s="15" t="s">
        <v>53</v>
      </c>
      <c r="C7" s="15">
        <v>1</v>
      </c>
      <c r="D7" s="16">
        <v>60.08666666666667</v>
      </c>
    </row>
    <row r="8" spans="1:4" ht="15">
      <c r="A8" s="15" t="s">
        <v>50</v>
      </c>
      <c r="B8" s="15" t="s">
        <v>53</v>
      </c>
      <c r="C8" s="15">
        <v>2</v>
      </c>
      <c r="D8" s="16">
        <v>47.623333333333335</v>
      </c>
    </row>
    <row r="9" spans="1:4" ht="15">
      <c r="A9" s="15" t="s">
        <v>50</v>
      </c>
      <c r="B9" s="15" t="s">
        <v>53</v>
      </c>
      <c r="C9" s="15">
        <v>3</v>
      </c>
      <c r="D9" s="16">
        <v>49.276666666666664</v>
      </c>
    </row>
    <row r="10" spans="1:4" ht="15">
      <c r="A10" s="15" t="s">
        <v>54</v>
      </c>
      <c r="B10" s="15" t="s">
        <v>51</v>
      </c>
      <c r="C10" s="15">
        <v>1</v>
      </c>
      <c r="D10" s="16">
        <v>20.243333333333336</v>
      </c>
    </row>
    <row r="11" spans="1:4" ht="15">
      <c r="A11" s="15" t="s">
        <v>54</v>
      </c>
      <c r="B11" s="15" t="s">
        <v>51</v>
      </c>
      <c r="C11" s="15">
        <v>2</v>
      </c>
      <c r="D11" s="16">
        <v>27.823333333333334</v>
      </c>
    </row>
    <row r="12" spans="1:4" ht="15">
      <c r="A12" s="15" t="s">
        <v>54</v>
      </c>
      <c r="B12" s="15" t="s">
        <v>51</v>
      </c>
      <c r="C12" s="15">
        <v>3</v>
      </c>
      <c r="D12" s="16">
        <v>31.47333333333333</v>
      </c>
    </row>
    <row r="13" spans="1:4" ht="15">
      <c r="A13" s="15" t="s">
        <v>54</v>
      </c>
      <c r="B13" s="15" t="s">
        <v>52</v>
      </c>
      <c r="C13" s="15">
        <v>1</v>
      </c>
      <c r="D13" s="16">
        <v>30.25333333333333</v>
      </c>
    </row>
    <row r="14" spans="1:4" ht="15">
      <c r="A14" s="15" t="s">
        <v>54</v>
      </c>
      <c r="B14" s="15" t="s">
        <v>52</v>
      </c>
      <c r="C14" s="15">
        <v>2</v>
      </c>
      <c r="D14" s="16">
        <v>49.51</v>
      </c>
    </row>
    <row r="15" spans="1:4" ht="15">
      <c r="A15" s="15" t="s">
        <v>54</v>
      </c>
      <c r="B15" s="15" t="s">
        <v>52</v>
      </c>
      <c r="C15" s="15">
        <v>3</v>
      </c>
      <c r="D15" s="16">
        <v>42.663333333333334</v>
      </c>
    </row>
    <row r="16" spans="1:4" ht="15">
      <c r="A16" s="15" t="s">
        <v>54</v>
      </c>
      <c r="B16" s="15" t="s">
        <v>53</v>
      </c>
      <c r="C16" s="15">
        <v>1</v>
      </c>
      <c r="D16" s="16">
        <v>76.27333333333333</v>
      </c>
    </row>
    <row r="17" spans="1:4" ht="15">
      <c r="A17" s="15" t="s">
        <v>54</v>
      </c>
      <c r="B17" s="15" t="s">
        <v>53</v>
      </c>
      <c r="C17" s="15">
        <v>2</v>
      </c>
      <c r="D17" s="16">
        <v>68.26333333333334</v>
      </c>
    </row>
    <row r="18" spans="1:4" ht="15">
      <c r="A18" s="15" t="s">
        <v>54</v>
      </c>
      <c r="B18" s="15" t="s">
        <v>53</v>
      </c>
      <c r="C18" s="15">
        <v>3</v>
      </c>
      <c r="D18" s="16">
        <v>64.48333333333333</v>
      </c>
    </row>
    <row r="19" spans="1:4" ht="15">
      <c r="A19" s="15" t="s">
        <v>55</v>
      </c>
      <c r="B19" s="15" t="s">
        <v>51</v>
      </c>
      <c r="C19" s="15">
        <v>1</v>
      </c>
      <c r="D19" s="16">
        <v>29.633333333333336</v>
      </c>
    </row>
    <row r="20" spans="1:4" ht="15">
      <c r="A20" s="15" t="s">
        <v>55</v>
      </c>
      <c r="B20" s="15" t="s">
        <v>51</v>
      </c>
      <c r="C20" s="15">
        <v>2</v>
      </c>
      <c r="D20" s="16">
        <v>38.25333333333334</v>
      </c>
    </row>
    <row r="21" spans="1:4" ht="15">
      <c r="A21" s="15" t="s">
        <v>55</v>
      </c>
      <c r="B21" s="15" t="s">
        <v>51</v>
      </c>
      <c r="C21" s="15">
        <v>3</v>
      </c>
      <c r="D21" s="16">
        <v>48.52333333333333</v>
      </c>
    </row>
    <row r="22" spans="1:4" ht="15">
      <c r="A22" s="15" t="s">
        <v>55</v>
      </c>
      <c r="B22" s="15" t="s">
        <v>52</v>
      </c>
      <c r="C22" s="15">
        <v>1</v>
      </c>
      <c r="D22" s="16">
        <v>53.24666666666667</v>
      </c>
    </row>
    <row r="23" spans="1:4" ht="15">
      <c r="A23" s="15" t="s">
        <v>55</v>
      </c>
      <c r="B23" s="15" t="s">
        <v>52</v>
      </c>
      <c r="C23" s="15">
        <v>2</v>
      </c>
      <c r="D23" s="16">
        <v>50.616666666666674</v>
      </c>
    </row>
    <row r="24" spans="1:4" ht="15">
      <c r="A24" s="15" t="s">
        <v>55</v>
      </c>
      <c r="B24" s="15" t="s">
        <v>52</v>
      </c>
      <c r="C24" s="15">
        <v>3</v>
      </c>
      <c r="D24" s="16">
        <v>54.629999999999995</v>
      </c>
    </row>
    <row r="25" spans="1:4" ht="15">
      <c r="A25" s="15" t="s">
        <v>55</v>
      </c>
      <c r="B25" s="15" t="s">
        <v>53</v>
      </c>
      <c r="C25" s="15">
        <v>1</v>
      </c>
      <c r="D25" s="16">
        <v>70.57</v>
      </c>
    </row>
    <row r="26" spans="1:4" ht="15">
      <c r="A26" s="15" t="s">
        <v>55</v>
      </c>
      <c r="B26" s="15" t="s">
        <v>53</v>
      </c>
      <c r="C26" s="15">
        <v>2</v>
      </c>
      <c r="D26" s="16">
        <v>71.99666666666667</v>
      </c>
    </row>
    <row r="27" spans="1:4" ht="15">
      <c r="A27" s="15" t="s">
        <v>55</v>
      </c>
      <c r="B27" s="15" t="s">
        <v>53</v>
      </c>
      <c r="C27" s="15">
        <v>3</v>
      </c>
      <c r="D27" s="16">
        <v>79.39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 topLeftCell="A4">
      <selection activeCell="D10" sqref="D10"/>
    </sheetView>
  </sheetViews>
  <sheetFormatPr defaultColWidth="9.140625" defaultRowHeight="15"/>
  <cols>
    <col min="1" max="1" width="30.00390625" style="0" customWidth="1"/>
    <col min="2" max="2" width="35.421875" style="0" customWidth="1"/>
    <col min="3" max="3" width="13.00390625" style="0" customWidth="1"/>
    <col min="4" max="4" width="23.421875" style="0" customWidth="1"/>
    <col min="5" max="5" width="37.421875" style="0" customWidth="1"/>
  </cols>
  <sheetData>
    <row r="2" spans="1:7" ht="15.75">
      <c r="A2" s="48" t="s">
        <v>56</v>
      </c>
      <c r="B2" s="50" t="s">
        <v>38</v>
      </c>
      <c r="C2" s="50" t="s">
        <v>39</v>
      </c>
      <c r="D2" s="50" t="s">
        <v>40</v>
      </c>
      <c r="E2" s="50" t="s">
        <v>57</v>
      </c>
      <c r="F2" s="52" t="s">
        <v>58</v>
      </c>
      <c r="G2" s="52"/>
    </row>
    <row r="3" spans="1:7" ht="15.75">
      <c r="A3" s="49"/>
      <c r="B3" s="51"/>
      <c r="C3" s="51"/>
      <c r="D3" s="51"/>
      <c r="E3" s="51"/>
      <c r="F3" s="17">
        <v>0.05</v>
      </c>
      <c r="G3" s="17">
        <v>0.01</v>
      </c>
    </row>
    <row r="4" spans="1:7" ht="15.75">
      <c r="A4" s="18" t="s">
        <v>59</v>
      </c>
      <c r="B4" s="19">
        <v>2</v>
      </c>
      <c r="C4" s="20">
        <v>1506.496</v>
      </c>
      <c r="D4" s="21">
        <v>753.248</v>
      </c>
      <c r="E4" s="21" t="s">
        <v>66</v>
      </c>
      <c r="F4" s="22">
        <v>3.56</v>
      </c>
      <c r="G4" s="23">
        <v>6.01</v>
      </c>
    </row>
    <row r="5" spans="1:7" ht="15.75">
      <c r="A5" s="18" t="s">
        <v>60</v>
      </c>
      <c r="B5" s="19">
        <v>2</v>
      </c>
      <c r="C5" s="21">
        <v>6248.015</v>
      </c>
      <c r="D5" s="21">
        <v>3124.008</v>
      </c>
      <c r="E5" s="21" t="s">
        <v>67</v>
      </c>
      <c r="F5" s="22">
        <v>3.56</v>
      </c>
      <c r="G5" s="23">
        <v>6.01</v>
      </c>
    </row>
    <row r="6" spans="1:7" ht="15.75">
      <c r="A6" s="18" t="s">
        <v>61</v>
      </c>
      <c r="B6" s="19">
        <v>4</v>
      </c>
      <c r="C6" s="21">
        <v>202.58</v>
      </c>
      <c r="D6" s="21">
        <v>50.645</v>
      </c>
      <c r="E6" s="21" t="s">
        <v>68</v>
      </c>
      <c r="F6" s="22">
        <v>2.93</v>
      </c>
      <c r="G6" s="23">
        <v>4.58</v>
      </c>
    </row>
    <row r="7" spans="1:7" ht="15.75">
      <c r="A7" s="18" t="s">
        <v>62</v>
      </c>
      <c r="B7" s="19">
        <v>18</v>
      </c>
      <c r="C7" s="21">
        <v>1126.949</v>
      </c>
      <c r="D7" s="21">
        <v>62.608</v>
      </c>
      <c r="E7" s="21"/>
      <c r="F7" s="24"/>
      <c r="G7" s="25"/>
    </row>
    <row r="8" spans="1:7" ht="15.75">
      <c r="A8" s="26" t="s">
        <v>63</v>
      </c>
      <c r="B8" s="27">
        <v>26</v>
      </c>
      <c r="C8" s="28">
        <v>9084.041</v>
      </c>
      <c r="D8" s="28"/>
      <c r="E8" s="28"/>
      <c r="F8" s="29"/>
      <c r="G8" s="30"/>
    </row>
    <row r="9" spans="1:6" ht="15.75">
      <c r="A9" s="31" t="s">
        <v>65</v>
      </c>
      <c r="B9" s="1"/>
      <c r="F9" s="1"/>
    </row>
    <row r="13" spans="1:5" s="32" customFormat="1" ht="15.75">
      <c r="A13" s="54" t="s">
        <v>64</v>
      </c>
      <c r="B13" s="55" t="s">
        <v>69</v>
      </c>
      <c r="C13" s="53"/>
      <c r="D13" s="54" t="s">
        <v>64</v>
      </c>
      <c r="E13" s="55" t="s">
        <v>69</v>
      </c>
    </row>
    <row r="14" spans="1:5" s="32" customFormat="1" ht="15.75">
      <c r="A14" s="33" t="s">
        <v>55</v>
      </c>
      <c r="B14" s="33" t="s">
        <v>70</v>
      </c>
      <c r="C14" s="33"/>
      <c r="D14" s="33" t="s">
        <v>13</v>
      </c>
      <c r="E14" s="33" t="s">
        <v>76</v>
      </c>
    </row>
    <row r="15" spans="1:5" s="32" customFormat="1" ht="15.75">
      <c r="A15" s="33" t="s">
        <v>54</v>
      </c>
      <c r="B15" s="33" t="s">
        <v>71</v>
      </c>
      <c r="C15" s="33"/>
      <c r="D15" s="33" t="s">
        <v>10</v>
      </c>
      <c r="E15" s="33" t="s">
        <v>77</v>
      </c>
    </row>
    <row r="16" spans="1:5" s="32" customFormat="1" ht="15.75">
      <c r="A16" s="33" t="s">
        <v>50</v>
      </c>
      <c r="B16" s="33" t="s">
        <v>72</v>
      </c>
      <c r="C16" s="33"/>
      <c r="D16" s="33" t="s">
        <v>12</v>
      </c>
      <c r="E16" s="33" t="s">
        <v>78</v>
      </c>
    </row>
    <row r="17" spans="1:5" s="32" customFormat="1" ht="15.75">
      <c r="A17" s="33"/>
      <c r="B17" s="33"/>
      <c r="C17" s="34"/>
      <c r="D17" s="33" t="s">
        <v>18</v>
      </c>
      <c r="E17" s="33" t="s">
        <v>79</v>
      </c>
    </row>
    <row r="18" spans="1:5" s="32" customFormat="1" ht="15.75">
      <c r="A18" s="33" t="s">
        <v>53</v>
      </c>
      <c r="B18" s="33" t="s">
        <v>73</v>
      </c>
      <c r="C18" s="33"/>
      <c r="D18" s="33" t="s">
        <v>9</v>
      </c>
      <c r="E18" s="33" t="s">
        <v>80</v>
      </c>
    </row>
    <row r="19" spans="1:5" s="32" customFormat="1" ht="15.75">
      <c r="A19" s="33" t="s">
        <v>52</v>
      </c>
      <c r="B19" s="33" t="s">
        <v>74</v>
      </c>
      <c r="C19" s="33"/>
      <c r="D19" s="33" t="s">
        <v>7</v>
      </c>
      <c r="E19" s="33" t="s">
        <v>81</v>
      </c>
    </row>
    <row r="20" spans="1:5" s="32" customFormat="1" ht="15.75">
      <c r="A20" s="35" t="s">
        <v>51</v>
      </c>
      <c r="B20" s="35" t="s">
        <v>75</v>
      </c>
      <c r="C20" s="33"/>
      <c r="D20" s="33" t="s">
        <v>11</v>
      </c>
      <c r="E20" s="33" t="s">
        <v>82</v>
      </c>
    </row>
    <row r="21" spans="4:5" s="32" customFormat="1" ht="15.75">
      <c r="D21" s="36" t="s">
        <v>8</v>
      </c>
      <c r="E21" s="36" t="s">
        <v>83</v>
      </c>
    </row>
    <row r="22" spans="4:5" s="32" customFormat="1" ht="15.75">
      <c r="D22" s="37" t="s">
        <v>6</v>
      </c>
      <c r="E22" s="37" t="s">
        <v>84</v>
      </c>
    </row>
  </sheetData>
  <mergeCells count="6">
    <mergeCell ref="F2:G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</dc:creator>
  <cp:keywords/>
  <dc:description/>
  <cp:lastModifiedBy>Beny</cp:lastModifiedBy>
  <cp:lastPrinted>2018-12-11T01:44:26Z</cp:lastPrinted>
  <dcterms:created xsi:type="dcterms:W3CDTF">2018-11-15T15:22:48Z</dcterms:created>
  <dcterms:modified xsi:type="dcterms:W3CDTF">2019-05-02T14:12:50Z</dcterms:modified>
  <cp:category/>
  <cp:version/>
  <cp:contentType/>
  <cp:contentStatus/>
</cp:coreProperties>
</file>