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3"/>
  </bookViews>
  <sheets>
    <sheet name="DATA SAMPEL" sheetId="1" r:id="rId1"/>
    <sheet name="ANOVA JLH POLONG" sheetId="9" r:id="rId2"/>
    <sheet name="DATA SAS" sheetId="10" r:id="rId3"/>
    <sheet name="tabel hasil jumlah polong" sheetId="11" r:id="rId4"/>
  </sheets>
  <calcPr calcId="145621"/>
</workbook>
</file>

<file path=xl/calcChain.xml><?xml version="1.0" encoding="utf-8"?>
<calcChain xmlns="http://schemas.openxmlformats.org/spreadsheetml/2006/main">
  <c r="M26" i="9" l="1"/>
  <c r="M25" i="9"/>
  <c r="M24" i="9"/>
  <c r="M23" i="9"/>
  <c r="J27" i="9"/>
  <c r="J26" i="9"/>
  <c r="J25" i="9"/>
  <c r="J24" i="9"/>
  <c r="J23" i="9"/>
  <c r="J21" i="9"/>
  <c r="K19" i="9"/>
  <c r="J19" i="9"/>
  <c r="J17" i="9"/>
  <c r="K17" i="9" s="1"/>
  <c r="K9" i="9"/>
  <c r="L9" i="9"/>
  <c r="J9" i="9"/>
  <c r="N6" i="9"/>
  <c r="N7" i="9"/>
  <c r="N5" i="9"/>
  <c r="L8" i="9"/>
  <c r="K8" i="9"/>
  <c r="J8" i="9"/>
  <c r="M7" i="9"/>
  <c r="M6" i="9"/>
  <c r="M5" i="9"/>
  <c r="M8" i="9" l="1"/>
  <c r="F19" i="9" l="1"/>
  <c r="I5" i="1" l="1"/>
  <c r="G34" i="1"/>
  <c r="G26" i="1"/>
  <c r="G27" i="1"/>
  <c r="G28" i="1"/>
  <c r="G29" i="1"/>
  <c r="G30" i="1"/>
  <c r="G31" i="1"/>
  <c r="G32" i="1"/>
  <c r="G33" i="1"/>
  <c r="G25" i="1"/>
  <c r="G24" i="1"/>
  <c r="G16" i="1"/>
  <c r="G17" i="1"/>
  <c r="G18" i="1"/>
  <c r="G19" i="1"/>
  <c r="G20" i="1"/>
  <c r="G21" i="1"/>
  <c r="G22" i="1"/>
  <c r="G23" i="1"/>
  <c r="G15" i="1"/>
  <c r="G14" i="1"/>
  <c r="G6" i="1"/>
  <c r="G7" i="1"/>
  <c r="G8" i="1"/>
  <c r="G9" i="1"/>
  <c r="G10" i="1"/>
  <c r="G11" i="1"/>
  <c r="G12" i="1"/>
  <c r="G13" i="1"/>
  <c r="G5" i="1"/>
  <c r="H34" i="9" l="1"/>
  <c r="G34" i="9"/>
  <c r="F18" i="9"/>
  <c r="F22" i="9" s="1"/>
  <c r="F17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G15" i="9" s="1"/>
  <c r="F6" i="9"/>
  <c r="F15" i="9" s="1"/>
  <c r="F23" i="9" s="1"/>
  <c r="D36" i="9" l="1"/>
  <c r="F24" i="9"/>
  <c r="F21" i="9"/>
  <c r="F20" i="9"/>
  <c r="D34" i="9" l="1"/>
  <c r="F26" i="9"/>
  <c r="F25" i="9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F27" i="9" l="1"/>
  <c r="D35" i="9"/>
  <c r="E34" i="9"/>
  <c r="E35" i="9" l="1"/>
  <c r="F28" i="9"/>
  <c r="F34" i="9" s="1"/>
  <c r="G35" i="9" s="1"/>
</calcChain>
</file>

<file path=xl/sharedStrings.xml><?xml version="1.0" encoding="utf-8"?>
<sst xmlns="http://schemas.openxmlformats.org/spreadsheetml/2006/main" count="185" uniqueCount="88">
  <si>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</si>
  <si>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</si>
  <si>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</si>
  <si>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</si>
  <si>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</si>
  <si>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</si>
  <si>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</si>
  <si>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</si>
  <si>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</si>
  <si>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</si>
  <si>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</si>
  <si>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</si>
  <si>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</si>
  <si>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</si>
  <si>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</si>
  <si>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</si>
  <si>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TANGGAL :</t>
  </si>
  <si>
    <t>WAKTU :</t>
  </si>
  <si>
    <t>S0K2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</si>
  <si>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</si>
  <si>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</si>
  <si>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</si>
  <si>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</si>
  <si>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</si>
  <si>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</si>
  <si>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</si>
  <si>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</si>
  <si>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</si>
  <si>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</si>
  <si>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</si>
  <si>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</si>
  <si>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</si>
  <si>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</si>
  <si>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</si>
  <si>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</si>
  <si>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</si>
  <si>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</si>
  <si>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</si>
  <si>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</si>
  <si>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</si>
  <si>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</si>
  <si>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</si>
  <si>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</si>
  <si>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</si>
  <si>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SETELAH PANEN</t>
  </si>
  <si>
    <t>JUMLAH POLONG PRODUKTIF</t>
  </si>
  <si>
    <t>(BUAH)</t>
  </si>
  <si>
    <t>**</t>
  </si>
  <si>
    <t>SANGAT BERPENGARUH NYATA</t>
  </si>
  <si>
    <t>K0</t>
  </si>
  <si>
    <t>K1</t>
  </si>
  <si>
    <t>K2</t>
  </si>
  <si>
    <t>S0</t>
  </si>
  <si>
    <t>S1</t>
  </si>
  <si>
    <t>S2</t>
  </si>
  <si>
    <t>Sumber Keragaman</t>
  </si>
  <si>
    <t xml:space="preserve"> F hitung</t>
  </si>
  <si>
    <t xml:space="preserve">F tabel </t>
  </si>
  <si>
    <t>Arang Sekam</t>
  </si>
  <si>
    <t>Tepung Kerang</t>
  </si>
  <si>
    <t>Arang Sekam*Tepung Kerang</t>
  </si>
  <si>
    <t>Galat</t>
  </si>
  <si>
    <t>Total</t>
  </si>
  <si>
    <t>Perlakuan</t>
  </si>
  <si>
    <t>12,47 **</t>
  </si>
  <si>
    <t>36,46 **</t>
  </si>
  <si>
    <t>0,69 tn</t>
  </si>
  <si>
    <t>KK = 16,558 %</t>
  </si>
  <si>
    <t>141,333 a</t>
  </si>
  <si>
    <t>112,333 b</t>
  </si>
  <si>
    <t>96,482 b</t>
  </si>
  <si>
    <t>157,667 a</t>
  </si>
  <si>
    <t>112,221 b</t>
  </si>
  <si>
    <t>80,261 c</t>
  </si>
  <si>
    <t>Jumlah Polong Bernas (buah)</t>
  </si>
  <si>
    <t>JLH</t>
  </si>
  <si>
    <t>Jumlah Kuadrat Faktor S</t>
  </si>
  <si>
    <t>Jumlah Kuadrat Faktor K</t>
  </si>
  <si>
    <t>Jumlah Kuadrat Interaksi S x K</t>
  </si>
  <si>
    <t>Fhit S</t>
  </si>
  <si>
    <t>KT S</t>
  </si>
  <si>
    <t>KT K</t>
  </si>
  <si>
    <t>KT P</t>
  </si>
  <si>
    <t>KT SxK</t>
  </si>
  <si>
    <t>KTG</t>
  </si>
  <si>
    <t>Fhit P</t>
  </si>
  <si>
    <t>Fhit K</t>
  </si>
  <si>
    <t>Fhit SxK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</si>
</sst>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.000"/>
    <numFmt numFmtId="165" formatCode="_(* #,##0.000_);_(* \(#,##0.000\);_(* &quot;-&quot;_);_(@_)"/>
    <numFmt numFmtId="166" formatCode="0.000"/>
  </numFmts>
  <fonts count="9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/>
    <xf numFmtId="164" fontId="0" fillId="0" borderId="1" xfId="0" applyNumberForma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9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3" fillId="0" borderId="0" xfId="1" applyNumberFormat="1" applyFont="1"/>
    <xf numFmtId="165" fontId="3" fillId="0" borderId="0" xfId="0" applyNumberFormat="1" applyFont="1"/>
    <xf numFmtId="165" fontId="3" fillId="0" borderId="0" xfId="0" applyNumberFormat="1" applyFont="1" applyAlignment="1"/>
    <xf numFmtId="166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horizontal="left" vertical="center"/>
    </xf>
    <xf numFmtId="165" fontId="3" fillId="0" borderId="6" xfId="0" applyNumberFormat="1" applyFont="1" applyBorder="1"/>
    <xf numFmtId="165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165" fontId="3" fillId="3" borderId="0" xfId="0" applyNumberFormat="1" applyFont="1" applyFill="1"/>
    <xf numFmtId="165" fontId="3" fillId="3" borderId="6" xfId="0" applyNumberFormat="1" applyFont="1" applyFill="1" applyBorder="1"/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5" sqref="G5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  <col min="7" max="7" width="9.5703125" bestFit="1" customWidth="1"/>
    <col min="9" max="9" width="9.5703125" bestFit="1" customWidth="1"/>
  </cols>
  <sheetData>
    <row r="1" spans="1:9" x14ac:dyDescent="0.25">
      <c r="A1" t="s">
        <v>0</v>
      </c>
      <c r="B1" t="s">
        <v>45</v>
      </c>
      <c r="C1" s="2" t="s">
        <v>46</v>
      </c>
      <c r="E1" s="2" t="s">
        <v>16</v>
      </c>
    </row>
    <row r="2" spans="1:9" x14ac:dyDescent="0.25">
      <c r="A2" t="s">
        <v>17</v>
      </c>
      <c r="B2" t="s">
        <v>44</v>
      </c>
    </row>
    <row r="3" spans="1:9" ht="15.75" customHeight="1" x14ac:dyDescent="0.25">
      <c r="A3" s="44" t="s">
        <v>2</v>
      </c>
      <c r="B3" s="44" t="s">
        <v>5</v>
      </c>
      <c r="C3" s="45" t="s">
        <v>1</v>
      </c>
      <c r="D3" s="45"/>
      <c r="E3" s="45"/>
      <c r="F3" s="46" t="s">
        <v>4</v>
      </c>
    </row>
    <row r="4" spans="1:9" ht="15.75" customHeight="1" x14ac:dyDescent="0.25">
      <c r="A4" s="44"/>
      <c r="B4" s="44"/>
      <c r="C4" s="5">
        <v>1</v>
      </c>
      <c r="D4" s="5">
        <v>2</v>
      </c>
      <c r="E4" s="5">
        <v>3</v>
      </c>
      <c r="F4" s="46"/>
    </row>
    <row r="5" spans="1:9" ht="16.5" customHeight="1" x14ac:dyDescent="0.25">
      <c r="A5" s="47" t="s">
        <v>3</v>
      </c>
      <c r="B5" s="6" t="s">
        <v>6</v>
      </c>
      <c r="C5" s="5">
        <v>52</v>
      </c>
      <c r="D5" s="5">
        <v>55</v>
      </c>
      <c r="E5" s="5">
        <v>60</v>
      </c>
      <c r="F5" s="7">
        <f>AVERAGE(C5:E5)</f>
        <v>55.666666666666664</v>
      </c>
      <c r="G5" s="8">
        <f>F5^2</f>
        <v>3098.7777777777774</v>
      </c>
      <c r="I5" s="8">
        <f>G14+G24+G34</f>
        <v>412112.4444444445</v>
      </c>
    </row>
    <row r="6" spans="1:9" ht="15" customHeight="1" x14ac:dyDescent="0.25">
      <c r="A6" s="48"/>
      <c r="B6" s="6" t="s">
        <v>7</v>
      </c>
      <c r="C6" s="5">
        <v>73</v>
      </c>
      <c r="D6" s="5">
        <v>73</v>
      </c>
      <c r="E6" s="5">
        <v>53</v>
      </c>
      <c r="F6" s="7">
        <f t="shared" ref="F6:F33" si="0">AVERAGE(C6:E6)</f>
        <v>66.333333333333329</v>
      </c>
      <c r="G6" s="8">
        <f t="shared" ref="G6:G13" si="1">F6^2</f>
        <v>4400.1111111111104</v>
      </c>
      <c r="I6" s="8"/>
    </row>
    <row r="7" spans="1:9" ht="15" customHeight="1" x14ac:dyDescent="0.25">
      <c r="A7" s="48"/>
      <c r="B7" s="6" t="s">
        <v>18</v>
      </c>
      <c r="C7" s="5">
        <v>187</v>
      </c>
      <c r="D7" s="5">
        <v>129</v>
      </c>
      <c r="E7" s="5">
        <v>98</v>
      </c>
      <c r="F7" s="7">
        <f t="shared" si="0"/>
        <v>138</v>
      </c>
      <c r="G7" s="8">
        <f t="shared" si="1"/>
        <v>19044</v>
      </c>
      <c r="I7" s="8"/>
    </row>
    <row r="8" spans="1:9" ht="15" customHeight="1" x14ac:dyDescent="0.25">
      <c r="A8" s="48"/>
      <c r="B8" s="6" t="s">
        <v>8</v>
      </c>
      <c r="C8" s="5">
        <v>67</v>
      </c>
      <c r="D8" s="5">
        <v>67</v>
      </c>
      <c r="E8" s="5">
        <v>61</v>
      </c>
      <c r="F8" s="7">
        <f t="shared" si="0"/>
        <v>65</v>
      </c>
      <c r="G8" s="8">
        <f t="shared" si="1"/>
        <v>4225</v>
      </c>
      <c r="I8" s="8"/>
    </row>
    <row r="9" spans="1:9" ht="15" customHeight="1" x14ac:dyDescent="0.25">
      <c r="A9" s="48"/>
      <c r="B9" s="6" t="s">
        <v>9</v>
      </c>
      <c r="C9" s="5">
        <v>85</v>
      </c>
      <c r="D9" s="5">
        <v>77</v>
      </c>
      <c r="E9" s="5">
        <v>71</v>
      </c>
      <c r="F9" s="7">
        <f t="shared" si="0"/>
        <v>77.666666666666671</v>
      </c>
      <c r="G9" s="8">
        <f t="shared" si="1"/>
        <v>6032.1111111111122</v>
      </c>
    </row>
    <row r="10" spans="1:9" ht="15" customHeight="1" x14ac:dyDescent="0.25">
      <c r="A10" s="48"/>
      <c r="B10" s="6" t="s">
        <v>10</v>
      </c>
      <c r="C10" s="5">
        <v>234</v>
      </c>
      <c r="D10" s="5">
        <v>186</v>
      </c>
      <c r="E10" s="5">
        <v>139</v>
      </c>
      <c r="F10" s="7">
        <f t="shared" si="0"/>
        <v>186.33333333333334</v>
      </c>
      <c r="G10" s="8">
        <f t="shared" si="1"/>
        <v>34720.111111111117</v>
      </c>
    </row>
    <row r="11" spans="1:9" ht="15" customHeight="1" x14ac:dyDescent="0.25">
      <c r="A11" s="48"/>
      <c r="B11" s="6" t="s">
        <v>11</v>
      </c>
      <c r="C11" s="5">
        <v>143</v>
      </c>
      <c r="D11" s="5">
        <v>67</v>
      </c>
      <c r="E11" s="5">
        <v>63</v>
      </c>
      <c r="F11" s="7">
        <f t="shared" si="0"/>
        <v>91</v>
      </c>
      <c r="G11" s="8">
        <f t="shared" si="1"/>
        <v>8281</v>
      </c>
    </row>
    <row r="12" spans="1:9" ht="15" customHeight="1" x14ac:dyDescent="0.25">
      <c r="A12" s="48"/>
      <c r="B12" s="6" t="s">
        <v>12</v>
      </c>
      <c r="C12" s="5">
        <v>97</v>
      </c>
      <c r="D12" s="5">
        <v>156</v>
      </c>
      <c r="E12" s="5">
        <v>166</v>
      </c>
      <c r="F12" s="7">
        <f t="shared" si="0"/>
        <v>139.66666666666666</v>
      </c>
      <c r="G12" s="8">
        <f t="shared" si="1"/>
        <v>19506.777777777774</v>
      </c>
    </row>
    <row r="13" spans="1:9" ht="15" customHeight="1" x14ac:dyDescent="0.25">
      <c r="A13" s="49"/>
      <c r="B13" s="6" t="s">
        <v>13</v>
      </c>
      <c r="C13" s="5">
        <v>204</v>
      </c>
      <c r="D13" s="5">
        <v>182</v>
      </c>
      <c r="E13" s="5">
        <v>137</v>
      </c>
      <c r="F13" s="7">
        <f t="shared" si="0"/>
        <v>174.33333333333334</v>
      </c>
      <c r="G13" s="8">
        <f t="shared" si="1"/>
        <v>30392.111111111113</v>
      </c>
    </row>
    <row r="14" spans="1:9" x14ac:dyDescent="0.25">
      <c r="A14" s="4"/>
      <c r="B14" s="4"/>
      <c r="C14" s="5"/>
      <c r="D14" s="5"/>
      <c r="E14" s="5"/>
      <c r="F14" s="7"/>
      <c r="G14" s="8">
        <f>SUM(G5:G13)</f>
        <v>129700.00000000001</v>
      </c>
    </row>
    <row r="15" spans="1:9" ht="15.75" x14ac:dyDescent="0.25">
      <c r="A15" s="43" t="s">
        <v>14</v>
      </c>
      <c r="B15" s="6" t="s">
        <v>6</v>
      </c>
      <c r="C15" s="5">
        <v>60</v>
      </c>
      <c r="D15" s="5">
        <v>68</v>
      </c>
      <c r="E15" s="5">
        <v>39</v>
      </c>
      <c r="F15" s="7">
        <f t="shared" si="0"/>
        <v>55.666666666666664</v>
      </c>
      <c r="G15" s="8">
        <f>F15^2</f>
        <v>3098.7777777777774</v>
      </c>
    </row>
    <row r="16" spans="1:9" ht="15.75" x14ac:dyDescent="0.25">
      <c r="A16" s="43"/>
      <c r="B16" s="6" t="s">
        <v>7</v>
      </c>
      <c r="C16" s="5">
        <v>166</v>
      </c>
      <c r="D16" s="5">
        <v>80</v>
      </c>
      <c r="E16" s="5">
        <v>168</v>
      </c>
      <c r="F16" s="7">
        <f t="shared" si="0"/>
        <v>138</v>
      </c>
      <c r="G16" s="8">
        <f t="shared" ref="G16:G23" si="2">F16^2</f>
        <v>19044</v>
      </c>
    </row>
    <row r="17" spans="1:7" ht="15.75" x14ac:dyDescent="0.25">
      <c r="A17" s="43"/>
      <c r="B17" s="6" t="s">
        <v>18</v>
      </c>
      <c r="C17" s="5">
        <v>190</v>
      </c>
      <c r="D17" s="5">
        <v>84</v>
      </c>
      <c r="E17" s="5">
        <v>85</v>
      </c>
      <c r="F17" s="7">
        <f t="shared" si="0"/>
        <v>119.66666666666667</v>
      </c>
      <c r="G17" s="8">
        <f t="shared" si="2"/>
        <v>14320.111111111113</v>
      </c>
    </row>
    <row r="18" spans="1:7" ht="15.75" x14ac:dyDescent="0.25">
      <c r="A18" s="43"/>
      <c r="B18" s="6" t="s">
        <v>8</v>
      </c>
      <c r="C18" s="5">
        <v>86</v>
      </c>
      <c r="D18" s="5">
        <v>76</v>
      </c>
      <c r="E18" s="5">
        <v>68</v>
      </c>
      <c r="F18" s="7">
        <f t="shared" si="0"/>
        <v>76.666666666666671</v>
      </c>
      <c r="G18" s="8">
        <f t="shared" si="2"/>
        <v>5877.7777777777783</v>
      </c>
    </row>
    <row r="19" spans="1:7" ht="15.75" x14ac:dyDescent="0.25">
      <c r="A19" s="43"/>
      <c r="B19" s="6" t="s">
        <v>9</v>
      </c>
      <c r="C19" s="5">
        <v>93</v>
      </c>
      <c r="D19" s="5">
        <v>173</v>
      </c>
      <c r="E19" s="5">
        <v>83</v>
      </c>
      <c r="F19" s="7">
        <f t="shared" si="0"/>
        <v>116.33333333333333</v>
      </c>
      <c r="G19" s="8">
        <f t="shared" si="2"/>
        <v>13533.444444444443</v>
      </c>
    </row>
    <row r="20" spans="1:7" ht="15.75" x14ac:dyDescent="0.25">
      <c r="A20" s="43"/>
      <c r="B20" s="6" t="s">
        <v>10</v>
      </c>
      <c r="C20" s="5">
        <v>134</v>
      </c>
      <c r="D20" s="5">
        <v>190</v>
      </c>
      <c r="E20" s="5">
        <v>117</v>
      </c>
      <c r="F20" s="7">
        <f t="shared" si="0"/>
        <v>147</v>
      </c>
      <c r="G20" s="8">
        <f t="shared" si="2"/>
        <v>21609</v>
      </c>
    </row>
    <row r="21" spans="1:7" ht="15.75" x14ac:dyDescent="0.25">
      <c r="A21" s="43"/>
      <c r="B21" s="6" t="s">
        <v>11</v>
      </c>
      <c r="C21" s="5">
        <v>123</v>
      </c>
      <c r="D21" s="5">
        <v>86</v>
      </c>
      <c r="E21" s="5">
        <v>87</v>
      </c>
      <c r="F21" s="7">
        <f t="shared" si="0"/>
        <v>98.666666666666671</v>
      </c>
      <c r="G21" s="8">
        <f t="shared" si="2"/>
        <v>9735.1111111111113</v>
      </c>
    </row>
    <row r="22" spans="1:7" ht="15.75" x14ac:dyDescent="0.25">
      <c r="A22" s="43"/>
      <c r="B22" s="6" t="s">
        <v>12</v>
      </c>
      <c r="C22" s="5">
        <v>171</v>
      </c>
      <c r="D22" s="5">
        <v>71</v>
      </c>
      <c r="E22" s="11">
        <v>137</v>
      </c>
      <c r="F22" s="7">
        <f t="shared" si="0"/>
        <v>126.33333333333333</v>
      </c>
      <c r="G22" s="8">
        <f t="shared" si="2"/>
        <v>15960.111111111109</v>
      </c>
    </row>
    <row r="23" spans="1:7" ht="15.75" x14ac:dyDescent="0.25">
      <c r="A23" s="43"/>
      <c r="B23" s="6" t="s">
        <v>13</v>
      </c>
      <c r="C23" s="12">
        <v>180</v>
      </c>
      <c r="D23" s="5">
        <v>147</v>
      </c>
      <c r="E23" s="5">
        <v>162</v>
      </c>
      <c r="F23" s="7">
        <f t="shared" si="0"/>
        <v>163</v>
      </c>
      <c r="G23" s="8">
        <f t="shared" si="2"/>
        <v>26569</v>
      </c>
    </row>
    <row r="24" spans="1:7" x14ac:dyDescent="0.25">
      <c r="A24" s="4"/>
      <c r="B24" s="4"/>
      <c r="C24" s="5"/>
      <c r="D24" s="5"/>
      <c r="E24" s="5"/>
      <c r="F24" s="7"/>
      <c r="G24" s="8">
        <f>SUM(G15:G23)</f>
        <v>129747.33333333334</v>
      </c>
    </row>
    <row r="25" spans="1:7" ht="15.75" x14ac:dyDescent="0.25">
      <c r="A25" s="43" t="s">
        <v>15</v>
      </c>
      <c r="B25" s="6" t="s">
        <v>6</v>
      </c>
      <c r="C25" s="11">
        <v>100</v>
      </c>
      <c r="D25" s="5">
        <v>56</v>
      </c>
      <c r="E25" s="5">
        <v>59</v>
      </c>
      <c r="F25" s="7">
        <f t="shared" si="0"/>
        <v>71.666666666666671</v>
      </c>
      <c r="G25" s="8">
        <f>F25^2</f>
        <v>5136.1111111111122</v>
      </c>
    </row>
    <row r="26" spans="1:7" ht="15.75" x14ac:dyDescent="0.25">
      <c r="A26" s="43"/>
      <c r="B26" s="6" t="s">
        <v>7</v>
      </c>
      <c r="C26" s="5">
        <v>86</v>
      </c>
      <c r="D26" s="5">
        <v>130</v>
      </c>
      <c r="E26" s="5">
        <v>76</v>
      </c>
      <c r="F26" s="7">
        <f t="shared" si="0"/>
        <v>97.333333333333329</v>
      </c>
      <c r="G26" s="8">
        <f t="shared" ref="G26:G33" si="3">F26^2</f>
        <v>9473.7777777777774</v>
      </c>
    </row>
    <row r="27" spans="1:7" ht="15.75" x14ac:dyDescent="0.25">
      <c r="A27" s="43"/>
      <c r="B27" s="6" t="s">
        <v>18</v>
      </c>
      <c r="C27" s="5">
        <v>204</v>
      </c>
      <c r="D27" s="5">
        <v>86</v>
      </c>
      <c r="E27" s="5">
        <v>88</v>
      </c>
      <c r="F27" s="7">
        <f t="shared" si="0"/>
        <v>126</v>
      </c>
      <c r="G27" s="8">
        <f t="shared" si="3"/>
        <v>15876</v>
      </c>
    </row>
    <row r="28" spans="1:7" ht="15.75" x14ac:dyDescent="0.25">
      <c r="A28" s="43"/>
      <c r="B28" s="6" t="s">
        <v>8</v>
      </c>
      <c r="C28" s="5">
        <v>69</v>
      </c>
      <c r="D28" s="11">
        <v>69</v>
      </c>
      <c r="E28" s="5">
        <v>120</v>
      </c>
      <c r="F28" s="7">
        <f t="shared" si="0"/>
        <v>86</v>
      </c>
      <c r="G28" s="8">
        <f t="shared" si="3"/>
        <v>7396</v>
      </c>
    </row>
    <row r="29" spans="1:7" ht="15.75" x14ac:dyDescent="0.25">
      <c r="A29" s="43"/>
      <c r="B29" s="6" t="s">
        <v>9</v>
      </c>
      <c r="C29" s="5">
        <v>89</v>
      </c>
      <c r="D29" s="5">
        <v>63</v>
      </c>
      <c r="E29" s="5">
        <v>152</v>
      </c>
      <c r="F29" s="7">
        <f t="shared" si="0"/>
        <v>101.33333333333333</v>
      </c>
      <c r="G29" s="8">
        <f t="shared" si="3"/>
        <v>10268.444444444443</v>
      </c>
    </row>
    <row r="30" spans="1:7" ht="15.75" x14ac:dyDescent="0.25">
      <c r="A30" s="43"/>
      <c r="B30" s="6" t="s">
        <v>10</v>
      </c>
      <c r="C30" s="5">
        <v>137</v>
      </c>
      <c r="D30" s="5">
        <v>154</v>
      </c>
      <c r="E30" s="5">
        <v>173</v>
      </c>
      <c r="F30" s="7">
        <f t="shared" si="0"/>
        <v>154.66666666666666</v>
      </c>
      <c r="G30" s="8">
        <f t="shared" si="3"/>
        <v>23921.777777777774</v>
      </c>
    </row>
    <row r="31" spans="1:7" ht="15.75" x14ac:dyDescent="0.25">
      <c r="A31" s="43"/>
      <c r="B31" s="6" t="s">
        <v>11</v>
      </c>
      <c r="C31" s="5">
        <v>57</v>
      </c>
      <c r="D31" s="5">
        <v>153</v>
      </c>
      <c r="E31" s="5">
        <v>156</v>
      </c>
      <c r="F31" s="7">
        <f t="shared" si="0"/>
        <v>122</v>
      </c>
      <c r="G31" s="8">
        <f t="shared" si="3"/>
        <v>14884</v>
      </c>
    </row>
    <row r="32" spans="1:7" ht="15.75" x14ac:dyDescent="0.25">
      <c r="A32" s="43"/>
      <c r="B32" s="6" t="s">
        <v>12</v>
      </c>
      <c r="C32" s="5">
        <v>178</v>
      </c>
      <c r="D32" s="5">
        <v>109</v>
      </c>
      <c r="E32" s="5">
        <v>154</v>
      </c>
      <c r="F32" s="7">
        <f t="shared" si="0"/>
        <v>147</v>
      </c>
      <c r="G32" s="8">
        <f t="shared" si="3"/>
        <v>21609</v>
      </c>
    </row>
    <row r="33" spans="1:7" ht="15.75" x14ac:dyDescent="0.25">
      <c r="A33" s="43"/>
      <c r="B33" s="6" t="s">
        <v>13</v>
      </c>
      <c r="C33" s="5">
        <v>215</v>
      </c>
      <c r="D33" s="5">
        <v>175</v>
      </c>
      <c r="E33" s="11">
        <v>240</v>
      </c>
      <c r="F33" s="7">
        <f t="shared" si="0"/>
        <v>210</v>
      </c>
      <c r="G33" s="8">
        <f t="shared" si="3"/>
        <v>44100</v>
      </c>
    </row>
    <row r="34" spans="1:7" x14ac:dyDescent="0.25">
      <c r="G34" s="8">
        <f>SUM(G25:G33)</f>
        <v>152665.11111111112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9"/>
  <sheetViews>
    <sheetView topLeftCell="A13" workbookViewId="0">
      <selection activeCell="J31" sqref="J31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  <col min="8" max="8" width="16.7109375" customWidth="1"/>
    <col min="9" max="9" width="26.85546875" customWidth="1"/>
    <col min="10" max="10" width="10.5703125" bestFit="1" customWidth="1"/>
    <col min="11" max="11" width="12.85546875" customWidth="1"/>
    <col min="12" max="12" width="12" customWidth="1"/>
    <col min="14" max="14" width="12.28515625" customWidth="1"/>
  </cols>
  <sheetData>
    <row r="4" spans="2:14" x14ac:dyDescent="0.25">
      <c r="B4" s="46" t="s">
        <v>5</v>
      </c>
      <c r="C4" s="45" t="s">
        <v>2</v>
      </c>
      <c r="D4" s="45"/>
      <c r="E4" s="45"/>
      <c r="F4" s="46" t="s">
        <v>19</v>
      </c>
      <c r="G4" s="46" t="s">
        <v>20</v>
      </c>
      <c r="J4" s="1" t="s">
        <v>49</v>
      </c>
      <c r="K4" s="1" t="s">
        <v>50</v>
      </c>
      <c r="L4" s="1" t="s">
        <v>51</v>
      </c>
      <c r="M4" s="1" t="s">
        <v>75</v>
      </c>
    </row>
    <row r="5" spans="2:14" x14ac:dyDescent="0.25">
      <c r="B5" s="46"/>
      <c r="C5" s="3" t="s">
        <v>3</v>
      </c>
      <c r="D5" s="3" t="s">
        <v>14</v>
      </c>
      <c r="E5" s="3" t="s">
        <v>15</v>
      </c>
      <c r="F5" s="46"/>
      <c r="G5" s="46"/>
      <c r="I5" s="1" t="s">
        <v>52</v>
      </c>
      <c r="J5">
        <v>183</v>
      </c>
      <c r="K5">
        <v>301.66666666666663</v>
      </c>
      <c r="L5">
        <v>383.66666666666669</v>
      </c>
      <c r="M5" s="8">
        <f>SUM(J5:L5)</f>
        <v>868.33333333333326</v>
      </c>
      <c r="N5" s="8">
        <f>M5^2</f>
        <v>754002.77777777764</v>
      </c>
    </row>
    <row r="6" spans="2:14" ht="15.75" x14ac:dyDescent="0.25">
      <c r="B6" s="6" t="s">
        <v>6</v>
      </c>
      <c r="C6" s="7">
        <v>55.666666666666664</v>
      </c>
      <c r="D6" s="7">
        <v>55.666666666666664</v>
      </c>
      <c r="E6" s="7">
        <v>71.666666666666671</v>
      </c>
      <c r="F6" s="7">
        <f>SUM(C6:E6)</f>
        <v>183</v>
      </c>
      <c r="G6" s="7">
        <f>AVERAGE(C6:E6)</f>
        <v>61</v>
      </c>
      <c r="H6" s="8"/>
      <c r="I6" s="1" t="s">
        <v>53</v>
      </c>
      <c r="J6">
        <v>227.66666666666669</v>
      </c>
      <c r="K6">
        <v>295.33333333333331</v>
      </c>
      <c r="L6">
        <v>488</v>
      </c>
      <c r="M6" s="8">
        <f t="shared" ref="M6:M7" si="0">SUM(J6:L6)</f>
        <v>1011</v>
      </c>
      <c r="N6" s="8">
        <f t="shared" ref="N6:N7" si="1">M6^2</f>
        <v>1022121</v>
      </c>
    </row>
    <row r="7" spans="2:14" ht="15.75" x14ac:dyDescent="0.25">
      <c r="B7" s="6" t="s">
        <v>7</v>
      </c>
      <c r="C7" s="7">
        <v>66.333333333333329</v>
      </c>
      <c r="D7" s="7">
        <v>138</v>
      </c>
      <c r="E7" s="7">
        <v>97.333333333333329</v>
      </c>
      <c r="F7" s="7">
        <f t="shared" ref="F7:F14" si="2">SUM(C7:E7)</f>
        <v>301.66666666666663</v>
      </c>
      <c r="G7" s="7">
        <f t="shared" ref="G7:G14" si="3">AVERAGE(C7:E7)</f>
        <v>100.55555555555554</v>
      </c>
      <c r="H7" s="8"/>
      <c r="I7" s="1" t="s">
        <v>54</v>
      </c>
      <c r="J7">
        <v>311.66666666666669</v>
      </c>
      <c r="K7">
        <v>413</v>
      </c>
      <c r="L7">
        <v>547.33333333333337</v>
      </c>
      <c r="M7" s="8">
        <f t="shared" si="0"/>
        <v>1272</v>
      </c>
      <c r="N7" s="8">
        <f t="shared" si="1"/>
        <v>1617984</v>
      </c>
    </row>
    <row r="8" spans="2:14" ht="15.75" x14ac:dyDescent="0.25">
      <c r="B8" s="6" t="s">
        <v>18</v>
      </c>
      <c r="C8" s="7">
        <v>138</v>
      </c>
      <c r="D8" s="7">
        <v>119.66666666666667</v>
      </c>
      <c r="E8" s="7">
        <v>126</v>
      </c>
      <c r="F8" s="7">
        <f t="shared" si="2"/>
        <v>383.66666666666669</v>
      </c>
      <c r="G8" s="7">
        <f t="shared" si="3"/>
        <v>127.8888888888889</v>
      </c>
      <c r="H8" s="8"/>
      <c r="I8" s="1" t="s">
        <v>75</v>
      </c>
      <c r="J8" s="8">
        <f>SUM(J5:J7)</f>
        <v>722.33333333333337</v>
      </c>
      <c r="K8" s="8">
        <f t="shared" ref="K8:L8" si="4">SUM(K5:K7)</f>
        <v>1010</v>
      </c>
      <c r="L8" s="8">
        <f t="shared" si="4"/>
        <v>1419</v>
      </c>
      <c r="M8" s="8">
        <f>SUM(M5:M7)</f>
        <v>3151.333333333333</v>
      </c>
    </row>
    <row r="9" spans="2:14" ht="15.75" x14ac:dyDescent="0.25">
      <c r="B9" s="6" t="s">
        <v>8</v>
      </c>
      <c r="C9" s="7">
        <v>65</v>
      </c>
      <c r="D9" s="7">
        <v>76.666666666666671</v>
      </c>
      <c r="E9" s="7">
        <v>86</v>
      </c>
      <c r="F9" s="7">
        <f t="shared" si="2"/>
        <v>227.66666666666669</v>
      </c>
      <c r="G9" s="7">
        <f t="shared" si="3"/>
        <v>75.8888888888889</v>
      </c>
      <c r="H9" s="8"/>
      <c r="J9" s="8">
        <f>J8^2</f>
        <v>521765.4444444445</v>
      </c>
      <c r="K9" s="8">
        <f t="shared" ref="K9:L9" si="5">K8^2</f>
        <v>1020100</v>
      </c>
      <c r="L9" s="8">
        <f t="shared" si="5"/>
        <v>2013561</v>
      </c>
    </row>
    <row r="10" spans="2:14" ht="15.75" x14ac:dyDescent="0.25">
      <c r="B10" s="6" t="s">
        <v>9</v>
      </c>
      <c r="C10" s="7">
        <v>77.666666666666671</v>
      </c>
      <c r="D10" s="7">
        <v>116.33333333333333</v>
      </c>
      <c r="E10" s="7">
        <v>101.33333333333333</v>
      </c>
      <c r="F10" s="7">
        <f t="shared" si="2"/>
        <v>295.33333333333331</v>
      </c>
      <c r="G10" s="7">
        <f t="shared" si="3"/>
        <v>98.444444444444443</v>
      </c>
      <c r="H10" s="8"/>
    </row>
    <row r="11" spans="2:14" ht="15.75" x14ac:dyDescent="0.25">
      <c r="B11" s="6" t="s">
        <v>10</v>
      </c>
      <c r="C11" s="7">
        <v>186.33333333333334</v>
      </c>
      <c r="D11" s="7">
        <v>147</v>
      </c>
      <c r="E11" s="7">
        <v>154.66666666666666</v>
      </c>
      <c r="F11" s="7">
        <f t="shared" si="2"/>
        <v>488</v>
      </c>
      <c r="G11" s="13">
        <f t="shared" si="3"/>
        <v>162.66666666666666</v>
      </c>
      <c r="H11" s="8"/>
    </row>
    <row r="12" spans="2:14" ht="15.75" x14ac:dyDescent="0.25">
      <c r="B12" s="6" t="s">
        <v>11</v>
      </c>
      <c r="C12" s="7">
        <v>91</v>
      </c>
      <c r="D12" s="7">
        <v>98.666666666666671</v>
      </c>
      <c r="E12" s="7">
        <v>122</v>
      </c>
      <c r="F12" s="7">
        <f t="shared" si="2"/>
        <v>311.66666666666669</v>
      </c>
      <c r="G12" s="7">
        <f t="shared" si="3"/>
        <v>103.8888888888889</v>
      </c>
      <c r="H12" s="8"/>
    </row>
    <row r="13" spans="2:14" ht="15.75" x14ac:dyDescent="0.25">
      <c r="B13" s="6" t="s">
        <v>12</v>
      </c>
      <c r="C13" s="7">
        <v>139.66666666666666</v>
      </c>
      <c r="D13" s="7">
        <v>126.33333333333333</v>
      </c>
      <c r="E13" s="7">
        <v>147</v>
      </c>
      <c r="F13" s="7">
        <f t="shared" si="2"/>
        <v>413</v>
      </c>
      <c r="G13" s="7">
        <f t="shared" si="3"/>
        <v>137.66666666666666</v>
      </c>
      <c r="H13" s="8"/>
    </row>
    <row r="14" spans="2:14" ht="15.75" x14ac:dyDescent="0.25">
      <c r="B14" s="6" t="s">
        <v>13</v>
      </c>
      <c r="C14" s="7">
        <v>174.33333333333334</v>
      </c>
      <c r="D14" s="7">
        <v>163</v>
      </c>
      <c r="E14" s="7">
        <v>210</v>
      </c>
      <c r="F14" s="7">
        <f t="shared" si="2"/>
        <v>547.33333333333337</v>
      </c>
      <c r="G14" s="13">
        <f t="shared" si="3"/>
        <v>182.44444444444446</v>
      </c>
      <c r="H14" s="8"/>
    </row>
    <row r="15" spans="2:14" x14ac:dyDescent="0.25">
      <c r="B15" s="45" t="s">
        <v>21</v>
      </c>
      <c r="C15" s="45"/>
      <c r="D15" s="45"/>
      <c r="E15" s="45"/>
      <c r="F15" s="7">
        <f>SUM(F6:F14)</f>
        <v>3151.3333333333335</v>
      </c>
      <c r="G15" s="7">
        <f>SUM(G6:G14)</f>
        <v>1050.4444444444443</v>
      </c>
      <c r="H15" s="8"/>
    </row>
    <row r="17" spans="2:13" x14ac:dyDescent="0.25">
      <c r="C17" s="50" t="s">
        <v>22</v>
      </c>
      <c r="D17" s="50"/>
      <c r="E17" s="50"/>
      <c r="F17" s="34">
        <f>COUNTA(C5:E5)</f>
        <v>3</v>
      </c>
      <c r="I17" t="s">
        <v>76</v>
      </c>
      <c r="J17" s="8">
        <f>SUM(N5:N7)</f>
        <v>3394107.7777777775</v>
      </c>
      <c r="K17" s="41">
        <f>(J17/J18)-F19</f>
        <v>9311.9094650205225</v>
      </c>
    </row>
    <row r="18" spans="2:13" x14ac:dyDescent="0.25">
      <c r="C18" s="50" t="s">
        <v>23</v>
      </c>
      <c r="D18" s="50"/>
      <c r="E18" s="50"/>
      <c r="F18" s="34">
        <f>COUNTA(B6:B14)</f>
        <v>9</v>
      </c>
      <c r="J18">
        <v>9</v>
      </c>
    </row>
    <row r="19" spans="2:13" x14ac:dyDescent="0.25">
      <c r="C19" s="50" t="s">
        <v>24</v>
      </c>
      <c r="D19" s="50"/>
      <c r="E19" s="50"/>
      <c r="F19" s="34">
        <f>(F15^2)/(F18*3)</f>
        <v>367811.17695473251</v>
      </c>
      <c r="I19" t="s">
        <v>77</v>
      </c>
      <c r="J19" s="8">
        <f>SUM(J9:L9)</f>
        <v>3555426.4444444445</v>
      </c>
      <c r="K19" s="41">
        <f>(J19/J20)-F19</f>
        <v>27236.205761316873</v>
      </c>
    </row>
    <row r="20" spans="2:13" x14ac:dyDescent="0.25">
      <c r="C20" s="50" t="s">
        <v>25</v>
      </c>
      <c r="D20" s="50"/>
      <c r="E20" s="50"/>
      <c r="F20" s="34">
        <f>F18-1</f>
        <v>8</v>
      </c>
      <c r="J20">
        <v>9</v>
      </c>
    </row>
    <row r="21" spans="2:13" x14ac:dyDescent="0.25">
      <c r="C21" s="50" t="s">
        <v>26</v>
      </c>
      <c r="D21" s="50"/>
      <c r="E21" s="50"/>
      <c r="F21" s="34">
        <f>F18*(F17-1)</f>
        <v>18</v>
      </c>
      <c r="I21" t="s">
        <v>78</v>
      </c>
      <c r="J21" s="41">
        <f>F24-K17-K19</f>
        <v>1030.2633744856576</v>
      </c>
    </row>
    <row r="22" spans="2:13" x14ac:dyDescent="0.25">
      <c r="C22" t="s">
        <v>27</v>
      </c>
      <c r="F22" s="34">
        <f>(F18*F17)-1</f>
        <v>26</v>
      </c>
    </row>
    <row r="23" spans="2:13" x14ac:dyDescent="0.25">
      <c r="C23" s="50" t="s">
        <v>28</v>
      </c>
      <c r="D23" s="50"/>
      <c r="E23" s="50"/>
      <c r="F23" s="35">
        <f>SUMSQ(C6:E14)-F19</f>
        <v>44301.267489711987</v>
      </c>
      <c r="I23" t="s">
        <v>82</v>
      </c>
      <c r="J23">
        <f>F24/F20</f>
        <v>4697.2973251028816</v>
      </c>
      <c r="L23" t="s">
        <v>85</v>
      </c>
      <c r="M23">
        <f>J23/J27</f>
        <v>12.576639782280463</v>
      </c>
    </row>
    <row r="24" spans="2:13" x14ac:dyDescent="0.25">
      <c r="C24" t="s">
        <v>29</v>
      </c>
      <c r="F24" s="34">
        <f>SUMSQ(F6:F14)/F17-F19</f>
        <v>37578.378600823053</v>
      </c>
      <c r="I24" t="s">
        <v>80</v>
      </c>
      <c r="J24">
        <f>K17/2</f>
        <v>4655.9547325102612</v>
      </c>
      <c r="L24" t="s">
        <v>79</v>
      </c>
      <c r="M24">
        <f>J24/J27</f>
        <v>12.465948280611133</v>
      </c>
    </row>
    <row r="25" spans="2:13" x14ac:dyDescent="0.25">
      <c r="C25" s="50" t="s">
        <v>30</v>
      </c>
      <c r="D25" s="50"/>
      <c r="E25" s="50"/>
      <c r="F25" s="35">
        <f>F23-F24</f>
        <v>6722.8888888889342</v>
      </c>
      <c r="I25" t="s">
        <v>81</v>
      </c>
      <c r="J25">
        <f>K19/2</f>
        <v>13618.102880658436</v>
      </c>
      <c r="L25" t="s">
        <v>86</v>
      </c>
      <c r="M25">
        <f>J25/J27</f>
        <v>36.461386749523221</v>
      </c>
    </row>
    <row r="26" spans="2:13" x14ac:dyDescent="0.25">
      <c r="C26" s="50" t="s">
        <v>31</v>
      </c>
      <c r="D26" s="50"/>
      <c r="E26" s="50"/>
      <c r="F26">
        <f>F24/(F18-1)</f>
        <v>4697.2973251028816</v>
      </c>
      <c r="I26" t="s">
        <v>83</v>
      </c>
      <c r="J26">
        <f>J21/4</f>
        <v>257.56584362141439</v>
      </c>
      <c r="L26" t="s">
        <v>87</v>
      </c>
      <c r="M26">
        <f>J26/J27</f>
        <v>0.68961204949375021</v>
      </c>
    </row>
    <row r="27" spans="2:13" x14ac:dyDescent="0.25">
      <c r="C27" s="50" t="s">
        <v>32</v>
      </c>
      <c r="D27" s="50"/>
      <c r="E27" s="50"/>
      <c r="F27">
        <f>F25/F21</f>
        <v>373.49382716049632</v>
      </c>
      <c r="I27" t="s">
        <v>84</v>
      </c>
      <c r="J27">
        <f>F25/18</f>
        <v>373.49382716049632</v>
      </c>
    </row>
    <row r="28" spans="2:13" x14ac:dyDescent="0.25">
      <c r="C28" t="s">
        <v>33</v>
      </c>
      <c r="F28">
        <f xml:space="preserve"> F26/F27</f>
        <v>12.576639782280463</v>
      </c>
    </row>
    <row r="30" spans="2:13" x14ac:dyDescent="0.25">
      <c r="B30" t="s">
        <v>35</v>
      </c>
    </row>
    <row r="32" spans="2:13" x14ac:dyDescent="0.25">
      <c r="B32" s="51" t="s">
        <v>36</v>
      </c>
      <c r="C32" s="51" t="s">
        <v>37</v>
      </c>
      <c r="D32" s="51" t="s">
        <v>38</v>
      </c>
      <c r="E32" s="51" t="s">
        <v>39</v>
      </c>
      <c r="F32" s="51" t="s">
        <v>40</v>
      </c>
      <c r="G32" s="45" t="s">
        <v>43</v>
      </c>
      <c r="H32" s="45"/>
      <c r="I32" s="10"/>
    </row>
    <row r="33" spans="2:9" x14ac:dyDescent="0.25">
      <c r="B33" s="52"/>
      <c r="C33" s="52"/>
      <c r="D33" s="52"/>
      <c r="E33" s="52"/>
      <c r="F33" s="52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37578.378600823053</v>
      </c>
      <c r="E34" s="4">
        <f>F26</f>
        <v>4697.2973251028816</v>
      </c>
      <c r="F34" s="4">
        <f>F28</f>
        <v>12.576639782280463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41</v>
      </c>
      <c r="C35" s="4">
        <v>18</v>
      </c>
      <c r="D35" s="9">
        <f>F25</f>
        <v>6722.8888888889342</v>
      </c>
      <c r="E35" s="4">
        <f>F27</f>
        <v>373.49382716049632</v>
      </c>
      <c r="F35" s="4"/>
      <c r="G35" s="3" t="str">
        <f>IF(F34&lt;G34,"tn",IF(F34&lt;H34,"*",IF(F34&gt;H34,"**")))</f>
        <v>**</v>
      </c>
      <c r="H35" s="3"/>
    </row>
    <row r="36" spans="2:9" x14ac:dyDescent="0.25">
      <c r="B36" s="4" t="s">
        <v>42</v>
      </c>
      <c r="C36" s="4">
        <v>26</v>
      </c>
      <c r="D36" s="9">
        <f>F23</f>
        <v>44301.267489711987</v>
      </c>
      <c r="E36" s="4"/>
      <c r="F36" s="4"/>
      <c r="G36" s="3"/>
      <c r="H36" s="3"/>
    </row>
    <row r="37" spans="2:9" x14ac:dyDescent="0.25">
      <c r="B37" t="s">
        <v>34</v>
      </c>
      <c r="C37" s="42">
        <v>9</v>
      </c>
    </row>
    <row r="39" spans="2:9" x14ac:dyDescent="0.25">
      <c r="F39" t="s">
        <v>47</v>
      </c>
      <c r="G39" t="s">
        <v>48</v>
      </c>
    </row>
  </sheetData>
  <mergeCells count="20">
    <mergeCell ref="F32:F33"/>
    <mergeCell ref="G32:H32"/>
    <mergeCell ref="C26:E26"/>
    <mergeCell ref="C27:E27"/>
    <mergeCell ref="B32:B33"/>
    <mergeCell ref="C32:C33"/>
    <mergeCell ref="D32:D33"/>
    <mergeCell ref="E32:E33"/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G8" sqref="G8"/>
    </sheetView>
  </sheetViews>
  <sheetFormatPr defaultRowHeight="15" x14ac:dyDescent="0.25"/>
  <sheetData>
    <row r="1" spans="1:6" x14ac:dyDescent="0.25">
      <c r="A1" s="14" t="s">
        <v>52</v>
      </c>
      <c r="B1" s="14" t="s">
        <v>49</v>
      </c>
      <c r="C1" s="14">
        <v>1</v>
      </c>
      <c r="D1" s="16">
        <v>55.666666666666664</v>
      </c>
    </row>
    <row r="2" spans="1:6" x14ac:dyDescent="0.25">
      <c r="A2" s="14" t="s">
        <v>52</v>
      </c>
      <c r="B2" s="14" t="s">
        <v>49</v>
      </c>
      <c r="C2" s="14">
        <v>2</v>
      </c>
      <c r="D2" s="17">
        <v>55.666666666666664</v>
      </c>
    </row>
    <row r="3" spans="1:6" x14ac:dyDescent="0.25">
      <c r="A3" s="14" t="s">
        <v>52</v>
      </c>
      <c r="B3" s="14" t="s">
        <v>49</v>
      </c>
      <c r="C3" s="14">
        <v>3</v>
      </c>
      <c r="D3" s="17">
        <v>71.666666666666671</v>
      </c>
    </row>
    <row r="4" spans="1:6" x14ac:dyDescent="0.25">
      <c r="A4" s="14" t="s">
        <v>52</v>
      </c>
      <c r="B4" s="14" t="s">
        <v>50</v>
      </c>
      <c r="C4" s="14">
        <v>1</v>
      </c>
      <c r="D4" s="17">
        <v>66.333333333333329</v>
      </c>
    </row>
    <row r="5" spans="1:6" x14ac:dyDescent="0.25">
      <c r="A5" s="14" t="s">
        <v>52</v>
      </c>
      <c r="B5" s="14" t="s">
        <v>50</v>
      </c>
      <c r="C5" s="14">
        <v>2</v>
      </c>
      <c r="D5" s="17">
        <v>138</v>
      </c>
    </row>
    <row r="6" spans="1:6" x14ac:dyDescent="0.25">
      <c r="A6" s="14" t="s">
        <v>52</v>
      </c>
      <c r="B6" s="14" t="s">
        <v>50</v>
      </c>
      <c r="C6" s="14">
        <v>3</v>
      </c>
      <c r="D6" s="17">
        <v>97.333333333333329</v>
      </c>
    </row>
    <row r="7" spans="1:6" x14ac:dyDescent="0.25">
      <c r="A7" s="14" t="s">
        <v>52</v>
      </c>
      <c r="B7" s="14" t="s">
        <v>51</v>
      </c>
      <c r="C7" s="14">
        <v>1</v>
      </c>
      <c r="D7" s="17">
        <v>138</v>
      </c>
    </row>
    <row r="8" spans="1:6" x14ac:dyDescent="0.25">
      <c r="A8" s="14" t="s">
        <v>52</v>
      </c>
      <c r="B8" s="14" t="s">
        <v>51</v>
      </c>
      <c r="C8" s="14">
        <v>2</v>
      </c>
      <c r="D8" s="17">
        <v>119.66666666666667</v>
      </c>
    </row>
    <row r="9" spans="1:6" x14ac:dyDescent="0.25">
      <c r="A9" s="14" t="s">
        <v>52</v>
      </c>
      <c r="B9" s="14" t="s">
        <v>51</v>
      </c>
      <c r="C9" s="14">
        <v>3</v>
      </c>
      <c r="D9" s="17">
        <v>126</v>
      </c>
    </row>
    <row r="10" spans="1:6" x14ac:dyDescent="0.25">
      <c r="A10" s="14" t="s">
        <v>53</v>
      </c>
      <c r="B10" s="14" t="s">
        <v>49</v>
      </c>
      <c r="C10" s="14">
        <v>1</v>
      </c>
      <c r="D10" s="17">
        <v>65</v>
      </c>
      <c r="F10" s="15"/>
    </row>
    <row r="11" spans="1:6" x14ac:dyDescent="0.25">
      <c r="A11" s="14" t="s">
        <v>53</v>
      </c>
      <c r="B11" s="14" t="s">
        <v>49</v>
      </c>
      <c r="C11" s="14">
        <v>2</v>
      </c>
      <c r="D11" s="17">
        <v>76.666666666666671</v>
      </c>
    </row>
    <row r="12" spans="1:6" x14ac:dyDescent="0.25">
      <c r="A12" s="14" t="s">
        <v>53</v>
      </c>
      <c r="B12" s="14" t="s">
        <v>49</v>
      </c>
      <c r="C12" s="14">
        <v>3</v>
      </c>
      <c r="D12" s="17">
        <v>86</v>
      </c>
    </row>
    <row r="13" spans="1:6" x14ac:dyDescent="0.25">
      <c r="A13" s="14" t="s">
        <v>53</v>
      </c>
      <c r="B13" s="14" t="s">
        <v>50</v>
      </c>
      <c r="C13" s="14">
        <v>1</v>
      </c>
      <c r="D13" s="17">
        <v>77.666666666666671</v>
      </c>
    </row>
    <row r="14" spans="1:6" x14ac:dyDescent="0.25">
      <c r="A14" s="14" t="s">
        <v>53</v>
      </c>
      <c r="B14" s="14" t="s">
        <v>50</v>
      </c>
      <c r="C14" s="14">
        <v>2</v>
      </c>
      <c r="D14" s="17">
        <v>116.33333333333333</v>
      </c>
    </row>
    <row r="15" spans="1:6" x14ac:dyDescent="0.25">
      <c r="A15" s="14" t="s">
        <v>53</v>
      </c>
      <c r="B15" s="14" t="s">
        <v>50</v>
      </c>
      <c r="C15" s="14">
        <v>3</v>
      </c>
      <c r="D15" s="17">
        <v>101.33333333333333</v>
      </c>
    </row>
    <row r="16" spans="1:6" x14ac:dyDescent="0.25">
      <c r="A16" s="14" t="s">
        <v>53</v>
      </c>
      <c r="B16" s="14" t="s">
        <v>51</v>
      </c>
      <c r="C16" s="14">
        <v>1</v>
      </c>
      <c r="D16" s="17">
        <v>186.33333333333334</v>
      </c>
    </row>
    <row r="17" spans="1:4" x14ac:dyDescent="0.25">
      <c r="A17" s="14" t="s">
        <v>53</v>
      </c>
      <c r="B17" s="14" t="s">
        <v>51</v>
      </c>
      <c r="C17" s="14">
        <v>2</v>
      </c>
      <c r="D17" s="17">
        <v>147</v>
      </c>
    </row>
    <row r="18" spans="1:4" x14ac:dyDescent="0.25">
      <c r="A18" s="14" t="s">
        <v>53</v>
      </c>
      <c r="B18" s="14" t="s">
        <v>51</v>
      </c>
      <c r="C18" s="14">
        <v>3</v>
      </c>
      <c r="D18" s="17">
        <v>154.66666666666666</v>
      </c>
    </row>
    <row r="19" spans="1:4" x14ac:dyDescent="0.25">
      <c r="A19" s="14" t="s">
        <v>54</v>
      </c>
      <c r="B19" s="14" t="s">
        <v>49</v>
      </c>
      <c r="C19" s="14">
        <v>1</v>
      </c>
      <c r="D19" s="17">
        <v>91</v>
      </c>
    </row>
    <row r="20" spans="1:4" x14ac:dyDescent="0.25">
      <c r="A20" s="14" t="s">
        <v>54</v>
      </c>
      <c r="B20" s="14" t="s">
        <v>49</v>
      </c>
      <c r="C20" s="14">
        <v>2</v>
      </c>
      <c r="D20" s="17">
        <v>98.666666666666671</v>
      </c>
    </row>
    <row r="21" spans="1:4" x14ac:dyDescent="0.25">
      <c r="A21" s="14" t="s">
        <v>54</v>
      </c>
      <c r="B21" s="14" t="s">
        <v>49</v>
      </c>
      <c r="C21" s="14">
        <v>3</v>
      </c>
      <c r="D21" s="17">
        <v>122</v>
      </c>
    </row>
    <row r="22" spans="1:4" x14ac:dyDescent="0.25">
      <c r="A22" s="14" t="s">
        <v>54</v>
      </c>
      <c r="B22" s="14" t="s">
        <v>50</v>
      </c>
      <c r="C22" s="14">
        <v>1</v>
      </c>
      <c r="D22" s="17">
        <v>139.66666666666666</v>
      </c>
    </row>
    <row r="23" spans="1:4" x14ac:dyDescent="0.25">
      <c r="A23" s="14" t="s">
        <v>54</v>
      </c>
      <c r="B23" s="14" t="s">
        <v>50</v>
      </c>
      <c r="C23" s="14">
        <v>2</v>
      </c>
      <c r="D23" s="17">
        <v>126.33333333333333</v>
      </c>
    </row>
    <row r="24" spans="1:4" x14ac:dyDescent="0.25">
      <c r="A24" s="14" t="s">
        <v>54</v>
      </c>
      <c r="B24" s="14" t="s">
        <v>50</v>
      </c>
      <c r="C24" s="14">
        <v>3</v>
      </c>
      <c r="D24" s="17">
        <v>147</v>
      </c>
    </row>
    <row r="25" spans="1:4" x14ac:dyDescent="0.25">
      <c r="A25" s="14" t="s">
        <v>54</v>
      </c>
      <c r="B25" s="14" t="s">
        <v>51</v>
      </c>
      <c r="C25" s="14">
        <v>1</v>
      </c>
      <c r="D25" s="17">
        <v>174.33333333333334</v>
      </c>
    </row>
    <row r="26" spans="1:4" x14ac:dyDescent="0.25">
      <c r="A26" s="14" t="s">
        <v>54</v>
      </c>
      <c r="B26" s="14" t="s">
        <v>51</v>
      </c>
      <c r="C26" s="14">
        <v>2</v>
      </c>
      <c r="D26" s="17">
        <v>163</v>
      </c>
    </row>
    <row r="27" spans="1:4" x14ac:dyDescent="0.25">
      <c r="A27" s="14" t="s">
        <v>54</v>
      </c>
      <c r="B27" s="14" t="s">
        <v>51</v>
      </c>
      <c r="C27" s="14">
        <v>3</v>
      </c>
      <c r="D27" s="17">
        <v>210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L6" sqref="L6"/>
    </sheetView>
  </sheetViews>
  <sheetFormatPr defaultRowHeight="15" x14ac:dyDescent="0.25"/>
  <cols>
    <col min="1" max="1" width="28.85546875" customWidth="1"/>
    <col min="2" max="2" width="32.140625" customWidth="1"/>
    <col min="3" max="4" width="12.7109375" bestFit="1" customWidth="1"/>
  </cols>
  <sheetData>
    <row r="2" spans="1:7" ht="15.75" x14ac:dyDescent="0.25">
      <c r="A2" s="56" t="s">
        <v>55</v>
      </c>
      <c r="B2" s="53" t="s">
        <v>37</v>
      </c>
      <c r="C2" s="53" t="s">
        <v>38</v>
      </c>
      <c r="D2" s="53" t="s">
        <v>39</v>
      </c>
      <c r="E2" s="53" t="s">
        <v>56</v>
      </c>
      <c r="F2" s="55" t="s">
        <v>57</v>
      </c>
      <c r="G2" s="55"/>
    </row>
    <row r="3" spans="1:7" ht="15.75" x14ac:dyDescent="0.25">
      <c r="A3" s="57"/>
      <c r="B3" s="54"/>
      <c r="C3" s="54"/>
      <c r="D3" s="54"/>
      <c r="E3" s="54"/>
      <c r="F3" s="18">
        <v>0.05</v>
      </c>
      <c r="G3" s="18">
        <v>0.01</v>
      </c>
    </row>
    <row r="4" spans="1:7" ht="15.75" x14ac:dyDescent="0.25">
      <c r="A4" s="19" t="s">
        <v>58</v>
      </c>
      <c r="B4" s="38">
        <v>2</v>
      </c>
      <c r="C4" s="20">
        <v>9311.6396999999997</v>
      </c>
      <c r="D4" s="21">
        <v>4655.82</v>
      </c>
      <c r="E4" s="36" t="s">
        <v>64</v>
      </c>
      <c r="F4" s="22">
        <v>3.56</v>
      </c>
      <c r="G4" s="23">
        <v>6.01</v>
      </c>
    </row>
    <row r="5" spans="1:7" ht="15.75" x14ac:dyDescent="0.25">
      <c r="A5" s="19" t="s">
        <v>59</v>
      </c>
      <c r="B5" s="38">
        <v>2</v>
      </c>
      <c r="C5" s="21">
        <v>27235.08</v>
      </c>
      <c r="D5" s="21">
        <v>13617.54</v>
      </c>
      <c r="E5" s="36" t="s">
        <v>65</v>
      </c>
      <c r="F5" s="22">
        <v>3.56</v>
      </c>
      <c r="G5" s="23">
        <v>6.01</v>
      </c>
    </row>
    <row r="6" spans="1:7" ht="15.75" x14ac:dyDescent="0.25">
      <c r="A6" s="19" t="s">
        <v>60</v>
      </c>
      <c r="B6" s="38">
        <v>4</v>
      </c>
      <c r="C6" s="21">
        <v>1030.1600000000001</v>
      </c>
      <c r="D6" s="21">
        <v>257.54000000000002</v>
      </c>
      <c r="E6" s="36" t="s">
        <v>66</v>
      </c>
      <c r="F6" s="22">
        <v>2.93</v>
      </c>
      <c r="G6" s="23">
        <v>4.58</v>
      </c>
    </row>
    <row r="7" spans="1:7" ht="15.75" x14ac:dyDescent="0.25">
      <c r="A7" s="19" t="s">
        <v>61</v>
      </c>
      <c r="B7" s="38">
        <v>18</v>
      </c>
      <c r="C7" s="36">
        <v>6722.7089999999998</v>
      </c>
      <c r="D7" s="36">
        <v>373.48399999999998</v>
      </c>
      <c r="E7" s="21"/>
      <c r="F7" s="24"/>
      <c r="G7" s="25"/>
    </row>
    <row r="8" spans="1:7" ht="15.75" x14ac:dyDescent="0.25">
      <c r="A8" s="26" t="s">
        <v>62</v>
      </c>
      <c r="B8" s="39">
        <v>26</v>
      </c>
      <c r="C8" s="37">
        <v>44299.589</v>
      </c>
      <c r="D8" s="27"/>
      <c r="E8" s="27"/>
      <c r="F8" s="28"/>
      <c r="G8" s="29"/>
    </row>
    <row r="9" spans="1:7" ht="15.75" x14ac:dyDescent="0.25">
      <c r="A9" s="40" t="s">
        <v>67</v>
      </c>
      <c r="B9" s="1"/>
      <c r="F9" s="1"/>
    </row>
    <row r="13" spans="1:7" ht="15" customHeight="1" x14ac:dyDescent="0.25">
      <c r="A13" s="58" t="s">
        <v>63</v>
      </c>
      <c r="B13" s="59" t="s">
        <v>74</v>
      </c>
      <c r="C13" s="30"/>
    </row>
    <row r="14" spans="1:7" x14ac:dyDescent="0.25">
      <c r="A14" s="32" t="s">
        <v>54</v>
      </c>
      <c r="B14" s="32" t="s">
        <v>68</v>
      </c>
      <c r="C14" s="32"/>
    </row>
    <row r="15" spans="1:7" x14ac:dyDescent="0.25">
      <c r="A15" s="32" t="s">
        <v>53</v>
      </c>
      <c r="B15" s="32" t="s">
        <v>69</v>
      </c>
      <c r="C15" s="32"/>
    </row>
    <row r="16" spans="1:7" x14ac:dyDescent="0.25">
      <c r="A16" s="32" t="s">
        <v>52</v>
      </c>
      <c r="B16" s="32" t="s">
        <v>70</v>
      </c>
      <c r="C16" s="32"/>
    </row>
    <row r="17" spans="1:3" x14ac:dyDescent="0.25">
      <c r="A17" s="32"/>
      <c r="B17" s="32"/>
      <c r="C17" s="31"/>
    </row>
    <row r="18" spans="1:3" x14ac:dyDescent="0.25">
      <c r="A18" s="10" t="s">
        <v>51</v>
      </c>
      <c r="B18" s="32" t="s">
        <v>71</v>
      </c>
      <c r="C18" s="32"/>
    </row>
    <row r="19" spans="1:3" x14ac:dyDescent="0.25">
      <c r="A19" s="10" t="s">
        <v>50</v>
      </c>
      <c r="B19" s="32" t="s">
        <v>72</v>
      </c>
      <c r="C19" s="32"/>
    </row>
    <row r="20" spans="1:3" x14ac:dyDescent="0.25">
      <c r="A20" s="33" t="s">
        <v>49</v>
      </c>
      <c r="B20" s="33" t="s">
        <v>73</v>
      </c>
      <c r="C20" s="32"/>
    </row>
  </sheetData>
  <mergeCells count="6">
    <mergeCell ref="D2:D3"/>
    <mergeCell ref="E2:E3"/>
    <mergeCell ref="F2:G2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SAMPEL</vt:lpstr>
      <vt:lpstr>ANOVA JLH POLONG</vt:lpstr>
      <vt:lpstr>DATA SAS</vt:lpstr>
      <vt:lpstr>tabel hasil jumlah polong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2018-12-11T01:44:26Z</cp:lastPrinted>
  <dcterms:created xsi:type="dcterms:W3CDTF">2018-11-15T15:22:48Z</dcterms:created>
  <dcterms:modified xsi:type="dcterms:W3CDTF">2019-05-02T14:12:57Z</dcterms:modified>
</cp:coreProperties>
</file>